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Iracema\"/>
    </mc:Choice>
  </mc:AlternateContent>
  <bookViews>
    <workbookView xWindow="0" yWindow="0" windowWidth="24000" windowHeight="9345" firstSheet="1" activeTab="1"/>
  </bookViews>
  <sheets>
    <sheet name="Hoja3" sheetId="3" state="hidden" r:id="rId1"/>
    <sheet name="SEGUNDO TRIMESTRE 2020 " sheetId="4" r:id="rId2"/>
  </sheets>
  <externalReferences>
    <externalReference r:id="rId3"/>
    <externalReference r:id="rId4"/>
    <externalReference r:id="rId5"/>
    <externalReference r:id="rId6"/>
    <externalReference r:id="rId7"/>
    <externalReference r:id="rId8"/>
    <externalReference r:id="rId9"/>
  </externalReferences>
  <definedNames>
    <definedName name="_xlnm.Print_Area" localSheetId="1">'SEGUNDO TRIMESTRE 2020 '!$A$1:$R$548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48" i="4" l="1"/>
  <c r="M547" i="4"/>
  <c r="M546" i="4"/>
  <c r="M545" i="4"/>
  <c r="M544" i="4"/>
  <c r="L543" i="4"/>
  <c r="M543" i="4" s="1"/>
  <c r="M542" i="4"/>
  <c r="M541" i="4"/>
  <c r="M540" i="4"/>
  <c r="L539" i="4"/>
  <c r="M539" i="4" s="1"/>
  <c r="L538" i="4"/>
  <c r="M538" i="4" s="1"/>
  <c r="M537" i="4"/>
  <c r="I537" i="4"/>
  <c r="M536" i="4"/>
  <c r="L535" i="4"/>
  <c r="M535" i="4" s="1"/>
  <c r="M534" i="4"/>
  <c r="L534" i="4"/>
  <c r="M525" i="4" l="1"/>
  <c r="M524" i="4"/>
  <c r="M523" i="4"/>
  <c r="L522" i="4"/>
  <c r="M522" i="4" s="1"/>
  <c r="M521" i="4"/>
  <c r="M512" i="4" l="1"/>
  <c r="M511" i="4"/>
  <c r="M510" i="4"/>
  <c r="M509" i="4"/>
  <c r="M508" i="4"/>
  <c r="M507" i="4"/>
  <c r="M506" i="4"/>
  <c r="M505" i="4"/>
  <c r="M504" i="4"/>
  <c r="M503" i="4"/>
  <c r="M502" i="4"/>
  <c r="M501" i="4"/>
  <c r="M500" i="4"/>
  <c r="M499" i="4"/>
  <c r="M498" i="4"/>
  <c r="M497" i="4"/>
  <c r="M496" i="4"/>
  <c r="M487" i="4" l="1"/>
  <c r="M486" i="4"/>
  <c r="M485" i="4"/>
  <c r="M484" i="4"/>
  <c r="M483" i="4"/>
  <c r="M482" i="4"/>
  <c r="M481" i="4"/>
  <c r="M480" i="4"/>
  <c r="M479" i="4"/>
  <c r="M478" i="4"/>
  <c r="M469" i="4" l="1"/>
  <c r="M468" i="4"/>
  <c r="M467" i="4"/>
  <c r="M466" i="4"/>
  <c r="P459" i="4"/>
  <c r="M457" i="4" l="1"/>
  <c r="M456" i="4"/>
  <c r="M455" i="4"/>
  <c r="M454" i="4"/>
  <c r="M453" i="4"/>
  <c r="M452" i="4"/>
  <c r="M451" i="4"/>
  <c r="M450" i="4"/>
  <c r="P443" i="4"/>
  <c r="M441" i="4" l="1"/>
  <c r="M440" i="4"/>
  <c r="M439" i="4"/>
  <c r="M438" i="4"/>
  <c r="M437" i="4"/>
  <c r="M436" i="4"/>
  <c r="P429" i="4"/>
  <c r="M427" i="4" l="1"/>
  <c r="M426" i="4"/>
  <c r="M425" i="4"/>
  <c r="M424" i="4"/>
  <c r="M423" i="4"/>
  <c r="M422" i="4"/>
  <c r="M421" i="4"/>
  <c r="M420" i="4"/>
  <c r="M419" i="4"/>
  <c r="M418" i="4"/>
  <c r="M417" i="4"/>
  <c r="M408" i="4" l="1"/>
  <c r="M407" i="4"/>
  <c r="M406" i="4"/>
  <c r="M405" i="4"/>
  <c r="M396" i="4" l="1"/>
  <c r="M395" i="4"/>
  <c r="M394" i="4"/>
  <c r="M393" i="4"/>
  <c r="M392" i="4"/>
  <c r="M391" i="4"/>
  <c r="M382" i="4" l="1"/>
  <c r="M381" i="4"/>
  <c r="M380" i="4"/>
  <c r="M379" i="4"/>
  <c r="M378" i="4"/>
  <c r="L369" i="4" l="1"/>
  <c r="M369" i="4" s="1"/>
  <c r="L368" i="4"/>
  <c r="M368" i="4" s="1"/>
  <c r="L367" i="4"/>
  <c r="M367" i="4" s="1"/>
  <c r="L366" i="4"/>
  <c r="M366" i="4" s="1"/>
  <c r="P359" i="4"/>
  <c r="M357" i="4" l="1"/>
  <c r="M356" i="4"/>
  <c r="M355" i="4"/>
  <c r="M354" i="4"/>
  <c r="M353" i="4"/>
  <c r="M352" i="4"/>
  <c r="M351" i="4"/>
  <c r="M342" i="4" l="1"/>
  <c r="M341" i="4"/>
  <c r="M340" i="4"/>
  <c r="M339" i="4"/>
  <c r="M338" i="4"/>
  <c r="M337" i="4"/>
  <c r="M336" i="4"/>
  <c r="M335" i="4"/>
  <c r="M334" i="4"/>
  <c r="M333" i="4"/>
  <c r="M324" i="4" l="1"/>
  <c r="M323" i="4"/>
  <c r="M322" i="4"/>
  <c r="M321" i="4"/>
  <c r="L320" i="4"/>
  <c r="M320" i="4" s="1"/>
  <c r="M319" i="4"/>
  <c r="M310" i="4" l="1"/>
  <c r="M309" i="4"/>
  <c r="M307" i="4"/>
  <c r="M306" i="4"/>
  <c r="M305" i="4"/>
  <c r="M304" i="4"/>
  <c r="M303" i="4"/>
  <c r="M302" i="4"/>
  <c r="M301" i="4"/>
  <c r="M300" i="4"/>
  <c r="P293" i="4"/>
  <c r="M291" i="4" l="1"/>
  <c r="M290" i="4"/>
  <c r="M289" i="4"/>
  <c r="M288" i="4"/>
  <c r="M287" i="4"/>
  <c r="M286" i="4"/>
  <c r="M285" i="4"/>
  <c r="M284" i="4"/>
  <c r="M283" i="4"/>
  <c r="M282" i="4"/>
  <c r="P275" i="4"/>
  <c r="M273" i="4" l="1"/>
  <c r="L272" i="4"/>
  <c r="M272" i="4" s="1"/>
  <c r="L271" i="4"/>
  <c r="M271" i="4" s="1"/>
  <c r="L270" i="4"/>
  <c r="M270" i="4" s="1"/>
  <c r="L269" i="4"/>
  <c r="M269" i="4" s="1"/>
  <c r="L268" i="4"/>
  <c r="M268" i="4" s="1"/>
  <c r="L267" i="4"/>
  <c r="M267" i="4" s="1"/>
  <c r="L266" i="4"/>
  <c r="M266" i="4" s="1"/>
  <c r="L265" i="4"/>
  <c r="M265" i="4" s="1"/>
  <c r="M256" i="4" l="1"/>
  <c r="M255" i="4"/>
  <c r="M254" i="4"/>
  <c r="M253" i="4"/>
  <c r="M252" i="4"/>
  <c r="M251" i="4"/>
  <c r="M250" i="4"/>
  <c r="M249" i="4"/>
  <c r="M248" i="4"/>
  <c r="M247" i="4"/>
  <c r="M246" i="4"/>
  <c r="M245" i="4"/>
  <c r="M244" i="4"/>
  <c r="M235" i="4" l="1"/>
  <c r="M234" i="4"/>
  <c r="M233" i="4"/>
  <c r="M232" i="4"/>
  <c r="M231" i="4"/>
  <c r="M230" i="4"/>
  <c r="M229" i="4"/>
  <c r="M228" i="4"/>
  <c r="M227" i="4"/>
  <c r="M226" i="4"/>
  <c r="M225" i="4"/>
  <c r="M224" i="4"/>
  <c r="M223" i="4"/>
  <c r="M222" i="4"/>
  <c r="M221" i="4"/>
  <c r="M220" i="4"/>
  <c r="M210" i="4" l="1"/>
  <c r="M209" i="4"/>
  <c r="M208" i="4"/>
  <c r="M207" i="4"/>
  <c r="M206" i="4"/>
  <c r="M205" i="4"/>
  <c r="M204" i="4"/>
  <c r="M195" i="4" l="1"/>
  <c r="M194" i="4"/>
  <c r="M193" i="4"/>
  <c r="M192" i="4"/>
  <c r="M191" i="4"/>
  <c r="M190" i="4"/>
  <c r="M189" i="4"/>
  <c r="M180" i="4" l="1"/>
  <c r="M179" i="4"/>
  <c r="M178" i="4"/>
  <c r="M177" i="4"/>
  <c r="M176" i="4"/>
  <c r="M175" i="4"/>
  <c r="M166" i="4" l="1"/>
  <c r="M165" i="4"/>
  <c r="M164" i="4"/>
  <c r="M163" i="4"/>
  <c r="M162" i="4"/>
  <c r="M161" i="4"/>
  <c r="M160" i="4"/>
  <c r="M159" i="4"/>
  <c r="M150" i="4" l="1"/>
  <c r="M149" i="4"/>
  <c r="M148" i="4"/>
  <c r="M147" i="4"/>
  <c r="M146" i="4"/>
  <c r="M145" i="4"/>
  <c r="M144" i="4"/>
  <c r="M143" i="4"/>
  <c r="M142" i="4"/>
  <c r="M141" i="4"/>
  <c r="M140" i="4"/>
  <c r="M139" i="4"/>
  <c r="M138" i="4"/>
  <c r="M137" i="4"/>
  <c r="M136" i="4"/>
  <c r="M135" i="4"/>
  <c r="M126" i="4" l="1"/>
  <c r="M125" i="4"/>
  <c r="M124" i="4"/>
  <c r="M123" i="4"/>
  <c r="M122" i="4"/>
  <c r="M121" i="4"/>
  <c r="M112" i="4" l="1"/>
  <c r="M111" i="4"/>
  <c r="M110" i="4"/>
  <c r="M109" i="4"/>
  <c r="M108" i="4"/>
  <c r="M99" i="4" l="1"/>
  <c r="M98" i="4"/>
  <c r="M97" i="4"/>
  <c r="M96" i="4"/>
  <c r="M95" i="4"/>
  <c r="M94" i="4"/>
  <c r="M93" i="4"/>
  <c r="M92" i="4"/>
  <c r="M91" i="4"/>
  <c r="M90" i="4"/>
  <c r="M89" i="4"/>
  <c r="M88" i="4"/>
  <c r="M87" i="4"/>
  <c r="M86" i="4"/>
  <c r="M77" i="4" l="1"/>
  <c r="M76" i="4"/>
  <c r="M75" i="4"/>
  <c r="M74" i="4"/>
  <c r="M73" i="4"/>
  <c r="L64" i="4" l="1"/>
  <c r="M64" i="4" s="1"/>
  <c r="M63" i="4"/>
  <c r="M62" i="4"/>
  <c r="M61" i="4"/>
  <c r="M60" i="4"/>
  <c r="L59" i="4"/>
  <c r="M59" i="4" s="1"/>
  <c r="M58" i="4"/>
  <c r="M57" i="4"/>
  <c r="M56" i="4"/>
  <c r="M55" i="4"/>
  <c r="L54" i="4"/>
  <c r="M54" i="4" s="1"/>
  <c r="M45" i="4" l="1"/>
  <c r="M44" i="4"/>
  <c r="M43" i="4"/>
  <c r="M42" i="4"/>
  <c r="M41" i="4"/>
  <c r="M40" i="4"/>
  <c r="M39" i="4"/>
  <c r="M38" i="4"/>
  <c r="M37" i="4"/>
  <c r="M36" i="4"/>
  <c r="M35" i="4"/>
  <c r="M34" i="4"/>
  <c r="M33" i="4"/>
  <c r="M32" i="4"/>
  <c r="M31" i="4"/>
  <c r="M30" i="4"/>
  <c r="M29" i="4"/>
  <c r="M28" i="4"/>
  <c r="M19" i="4" l="1"/>
  <c r="M15" i="4" l="1"/>
  <c r="M16" i="4"/>
  <c r="M17" i="4"/>
  <c r="M18" i="4"/>
</calcChain>
</file>

<file path=xl/sharedStrings.xml><?xml version="1.0" encoding="utf-8"?>
<sst xmlns="http://schemas.openxmlformats.org/spreadsheetml/2006/main" count="4468" uniqueCount="1798">
  <si>
    <t>Nombre del Ente Público:</t>
  </si>
  <si>
    <t>Clave del Ente Público:</t>
  </si>
  <si>
    <t>Trimestre</t>
  </si>
  <si>
    <t>Semaforización:</t>
  </si>
  <si>
    <t>120% o más</t>
  </si>
  <si>
    <t>Bajo</t>
  </si>
  <si>
    <t>Excedido</t>
  </si>
  <si>
    <t>Frecuencia de la medición</t>
  </si>
  <si>
    <t>Fuentes de información</t>
  </si>
  <si>
    <t>Línea base</t>
  </si>
  <si>
    <t>Definición del indicador</t>
  </si>
  <si>
    <t>Método de cálculo</t>
  </si>
  <si>
    <t>Dimensión a medir</t>
  </si>
  <si>
    <t>Meta programada</t>
  </si>
  <si>
    <t>Meta ajustada en su caso</t>
  </si>
  <si>
    <t>Sentido del Indicador</t>
  </si>
  <si>
    <t>Observaciones</t>
  </si>
  <si>
    <t>Avance de la meta al periodo que se informa</t>
  </si>
  <si>
    <t>Valor logrado en el trimestre</t>
  </si>
  <si>
    <t>Aceptable</t>
  </si>
  <si>
    <t>Adecuado</t>
  </si>
  <si>
    <t>Unidad Presupuestal</t>
  </si>
  <si>
    <t>Origen</t>
  </si>
  <si>
    <t>H. Cuerpo de Regidores</t>
  </si>
  <si>
    <t>0200</t>
  </si>
  <si>
    <t>1 Enero-Marzo</t>
  </si>
  <si>
    <t>Sindicatura</t>
  </si>
  <si>
    <t>0300</t>
  </si>
  <si>
    <t>Secretaría Particular</t>
  </si>
  <si>
    <t>0400</t>
  </si>
  <si>
    <t>3 Julio-Septiembre</t>
  </si>
  <si>
    <t>Secretaría Técnica</t>
  </si>
  <si>
    <t>0500</t>
  </si>
  <si>
    <t>4 Octubre-Diciembre</t>
  </si>
  <si>
    <t>Coordinación General de Comunicación Social</t>
  </si>
  <si>
    <t>0600</t>
  </si>
  <si>
    <t>Secretaría del Ayuntamiento</t>
  </si>
  <si>
    <t>0800</t>
  </si>
  <si>
    <t>Tesorería Municipal</t>
  </si>
  <si>
    <t>0900</t>
  </si>
  <si>
    <t>Contraloría Municipal</t>
  </si>
  <si>
    <t>1000</t>
  </si>
  <si>
    <t>Oficialía Mayor</t>
  </si>
  <si>
    <t>1100</t>
  </si>
  <si>
    <t>Secretaría de Seguridad Pública Municipal</t>
  </si>
  <si>
    <t>1200</t>
  </si>
  <si>
    <t>Dirección General de Servicios Públicos Municipales</t>
  </si>
  <si>
    <t>1300</t>
  </si>
  <si>
    <t>Dirección General de Obras Públicas</t>
  </si>
  <si>
    <t>1400</t>
  </si>
  <si>
    <t>Dirección General de Desarrollo Social</t>
  </si>
  <si>
    <t>1500</t>
  </si>
  <si>
    <t>Dirección de Educación</t>
  </si>
  <si>
    <t>1600</t>
  </si>
  <si>
    <t>Instituto Municipal del Deporte y Cultura Física de Juárez</t>
  </si>
  <si>
    <t>1700</t>
  </si>
  <si>
    <t>Dirección General de Desarrollo Económico</t>
  </si>
  <si>
    <t>1800</t>
  </si>
  <si>
    <t>Dirección de Ecología</t>
  </si>
  <si>
    <t>1900</t>
  </si>
  <si>
    <t>Dirección General de Asentamientos Humanos</t>
  </si>
  <si>
    <t>2000</t>
  </si>
  <si>
    <t>Dirección General de Protección Civil</t>
  </si>
  <si>
    <t>2200</t>
  </si>
  <si>
    <t>Coordinación de redes Sociales</t>
  </si>
  <si>
    <t>2400</t>
  </si>
  <si>
    <t>Sistema para el Desarrollo Integral de la Familia del Municipio de Juárez</t>
  </si>
  <si>
    <t>2500</t>
  </si>
  <si>
    <t>Instituto Municipal de Investigación y Planeación</t>
  </si>
  <si>
    <t>2800</t>
  </si>
  <si>
    <t>Dirección General de Desarrollo Urbano</t>
  </si>
  <si>
    <t>3000</t>
  </si>
  <si>
    <t>Dirección General de Tránsito</t>
  </si>
  <si>
    <t>3100</t>
  </si>
  <si>
    <t>Dirección General de Centros Comunitarios</t>
  </si>
  <si>
    <t>3200</t>
  </si>
  <si>
    <t>Dirección General de Planeación y Evaluación</t>
  </si>
  <si>
    <t>3300</t>
  </si>
  <si>
    <t>Dirección de Salud Municipal</t>
  </si>
  <si>
    <t>3400</t>
  </si>
  <si>
    <t>Instituto Municipal de la Mujer</t>
  </si>
  <si>
    <t>3800</t>
  </si>
  <si>
    <t>instituto Municipal de la Juventud de Juárez</t>
  </si>
  <si>
    <t>3900</t>
  </si>
  <si>
    <t>Administrador de la Ciudad</t>
  </si>
  <si>
    <t>4000</t>
  </si>
  <si>
    <t>Dirección General de Informática y Comunicaciones</t>
  </si>
  <si>
    <t>4100</t>
  </si>
  <si>
    <t>Instituto para la Cultura del Municipio de Juárez</t>
  </si>
  <si>
    <t>4200</t>
  </si>
  <si>
    <t>Presidencia Municipal</t>
  </si>
  <si>
    <t>0100</t>
  </si>
  <si>
    <t>Coordinación de Asesores</t>
  </si>
  <si>
    <t>2100</t>
  </si>
  <si>
    <t>Apoyos y prestaciones a Pensionados y Jubilados</t>
  </si>
  <si>
    <t>2300</t>
  </si>
  <si>
    <t>Inversión Municipal</t>
  </si>
  <si>
    <t>5000</t>
  </si>
  <si>
    <t>Sistema de Urbanización Municipal Adicional</t>
  </si>
  <si>
    <t>Operadora Municipal de Estacionamientos de Juárez</t>
  </si>
  <si>
    <t>Dirección de Desarrollo Rural</t>
  </si>
  <si>
    <t>Coordinación de Resiliencia</t>
  </si>
  <si>
    <t>0403</t>
  </si>
  <si>
    <t>Dirección de Atención Ciudadana</t>
  </si>
  <si>
    <t>0401</t>
  </si>
  <si>
    <t>Nivel</t>
  </si>
  <si>
    <t>0.0 a 29.9 %</t>
  </si>
  <si>
    <t>30.0 a 59.9%</t>
  </si>
  <si>
    <t>60.0 a 119.9%</t>
  </si>
  <si>
    <t>COMPONENTE C01</t>
  </si>
  <si>
    <t>enero-junio</t>
  </si>
  <si>
    <t>Nombre del responsable del seguimiento</t>
  </si>
  <si>
    <t>Área responsable</t>
  </si>
  <si>
    <t>Resumen narrativo</t>
  </si>
  <si>
    <t>Nombre del indicador</t>
  </si>
  <si>
    <t>Unidad de medida</t>
  </si>
  <si>
    <t>,</t>
  </si>
  <si>
    <t>Presupuesto basado en Resultados PbR</t>
  </si>
  <si>
    <t>FORMATO DGPESPOA07: Seguimiento a Indicadores POA bR</t>
  </si>
  <si>
    <t>Seguimiento Trimestral del Cumplimiento a los indicadores del POAbR 2020</t>
  </si>
  <si>
    <t>COMPONENTE C04</t>
  </si>
  <si>
    <t>COMPONENTE C05</t>
  </si>
  <si>
    <t xml:space="preserve">Jessica De la Riva Estrada </t>
  </si>
  <si>
    <t xml:space="preserve">Campaña de fumigación "duro contra la garrapata" </t>
  </si>
  <si>
    <t>promedio</t>
  </si>
  <si>
    <t>Campañas para la limpieza del destilichadero en zonas del sur oriente realizadas</t>
  </si>
  <si>
    <t>Porcentaje de campañas  para la limpieza de destilichadero</t>
  </si>
  <si>
    <t>Este indicador mide el porcentaje de campañas realizadas para la limpieza de destilichadero en zonas del sur oriente</t>
  </si>
  <si>
    <t>Solicitudes en coordinación con la Dirección General de Servicios Públicos y Dirección general de Obras Publicas en zonas del  sur oriente atendidas</t>
  </si>
  <si>
    <t>Porcentaje de solicitudes de mantenimientos públicos atendidos</t>
  </si>
  <si>
    <t>Este indicador nos muestra el porcentaje de solicitudes para mantenimientos públicos atendidas en la zona del sur oriente</t>
  </si>
  <si>
    <t>Gestiones de eventos dentro y fuera del municipio atendidas</t>
  </si>
  <si>
    <t xml:space="preserve">Mide el total de gestiones atendidas dentro y fuera del municipio por el Administrador de la Ciudad </t>
  </si>
  <si>
    <t>Acciones coordinadas y supervisadas de las actividades y operaciones de las dependencias adscritas al administrador de la ciudad</t>
  </si>
  <si>
    <t xml:space="preserve">Porcentaje de reuniones coordinadas y supervisadas  por el administrador de la ciudad </t>
  </si>
  <si>
    <t>Este indicador mide el porcentaje de reuniones  coordinadas y supervisadas de las actividades y operaciones de las dependencias adscritas al administrador de la ciudad implementadas</t>
  </si>
  <si>
    <t xml:space="preserve">Acciones coordinadas en conjunto con Instituto Municipal de las Mujeres para la atención en la zona suroriente con unidad móvil </t>
  </si>
  <si>
    <t xml:space="preserve">Porcentaje de acciones coordinadas en conjunto con Instituto Municipal de las Mujeres </t>
  </si>
  <si>
    <t>Eficiencia</t>
  </si>
  <si>
    <t>(ZBCDCG/NC)</t>
  </si>
  <si>
    <t>(TCR/TCP)*100</t>
  </si>
  <si>
    <t>ascendente</t>
  </si>
  <si>
    <t>Base de datos</t>
  </si>
  <si>
    <t>Agenda</t>
  </si>
  <si>
    <t>Estudios de campo</t>
  </si>
  <si>
    <t xml:space="preserve">Porcentaje de gestiones  atendidas </t>
  </si>
  <si>
    <t>(NRR/NRP)*100</t>
  </si>
  <si>
    <t>Este indicador nos muestra el porcentaje de acciones realizadas, coordinadas con el Instituto Municipal de las Mujeres para la atención en la zona suroriente con unidad móvil</t>
  </si>
  <si>
    <t>Porcentaje</t>
  </si>
  <si>
    <t>Dirección de Atención Ciudadana Suroriente</t>
  </si>
  <si>
    <t>Bitácora</t>
  </si>
  <si>
    <t>Administración del a Ciudad</t>
  </si>
  <si>
    <t>Promedio de zonas beneficiadas con campañas de fumigación.</t>
  </si>
  <si>
    <t>Este indicador medirá el promedio de zonas beneficiadas con campaña de fumigación realizadas en el sector campesino.</t>
  </si>
  <si>
    <t>COMPONENTE C03 (PV)</t>
  </si>
  <si>
    <t>(SMA/SMP)*100</t>
  </si>
  <si>
    <t>(GA/GP)*100</t>
  </si>
  <si>
    <t>COMPONENTE C02 (PV)</t>
  </si>
  <si>
    <t>COMPONENTE C06 (PV)</t>
  </si>
  <si>
    <t>(AZSOR/AZROP)*100</t>
  </si>
  <si>
    <t>Trimestral</t>
  </si>
  <si>
    <t>Acumulado al segundo trimestre</t>
  </si>
  <si>
    <t>Debido a contingencia COVID-19 no se ha podido llevar acabo la campaña</t>
  </si>
  <si>
    <t>Debido a contingencia COVID-19 Unidad Móvil aún no ha podido inaugurada.</t>
  </si>
  <si>
    <t>Instituto Municipal de las Mujeres</t>
  </si>
  <si>
    <t>Erika Patricia Rojas González</t>
  </si>
  <si>
    <t>enero-junio 2020</t>
  </si>
  <si>
    <t>Componente C01</t>
  </si>
  <si>
    <t xml:space="preserve">Acciones para sensibilizar y capacitar a personal de la Administración Pública Municipal para la incorporación de la perspectiva de género implementadas </t>
  </si>
  <si>
    <t>Porcentaje de acciones para la incorporación de la perspectiva de género</t>
  </si>
  <si>
    <t>Eficacia</t>
  </si>
  <si>
    <t xml:space="preserve">Mide el porcentaje de acciones implementadas para la incorporación de la perspectiva de género a personal de la Administración Pública Municipal entre las programadas </t>
  </si>
  <si>
    <t>(APGI/APGP)*100</t>
  </si>
  <si>
    <t>Ascendente</t>
  </si>
  <si>
    <t>Archivos del Instituto Municipal de las Mujeres</t>
  </si>
  <si>
    <t xml:space="preserve">Debido a la contingencia del COVID-19- El resto de las acciones para la incorporación de la perspectiva de género se realizarán en los siguientes trimestres. </t>
  </si>
  <si>
    <t>Componente C02</t>
  </si>
  <si>
    <t xml:space="preserve">Acciones en las políticas públicas de la Administración Municipal para impulsar la equidad de género incididas </t>
  </si>
  <si>
    <t xml:space="preserve">Porcentaje de acciones para impulsar la equidad de género </t>
  </si>
  <si>
    <t xml:space="preserve">Mide el porcentaje de acciones incididas como diplomados, reuniones y seguimiento de enlaces para impulsar la equidad de género en la Administración Municipal entre las programadas </t>
  </si>
  <si>
    <t>(AIEGI/AIEGP)*100</t>
  </si>
  <si>
    <t xml:space="preserve">Debido a la contingencia del COVID-19- El resto de las capacitaciones a personal de la administración pública se realizarán en los siguientes trimestres. </t>
  </si>
  <si>
    <t>Componente C03</t>
  </si>
  <si>
    <t>Acciones para la sensibilización en violencia de género realizadas</t>
  </si>
  <si>
    <t>Porcentaje de acciones para la sensibilización en violencia de genero</t>
  </si>
  <si>
    <t xml:space="preserve">Mide el porcentaje de acciones realizadas para la sensibilización en violencia de género entre las programadas </t>
  </si>
  <si>
    <t xml:space="preserve"> (APSVGR/APSVP)*100</t>
  </si>
  <si>
    <t xml:space="preserve">La meta del C0301 se vio modificada ya que por el cambio de estrategia de trabajo durante la contingencia del COVID-19 se realizaron más pláticas hacia la comunidad en general de las que se tenían planteadas a inicio de año. </t>
  </si>
  <si>
    <t>Componente C04</t>
  </si>
  <si>
    <t xml:space="preserve">Productos de investigación de violencia de género realizados </t>
  </si>
  <si>
    <t xml:space="preserve">Porcentaje de productos de investigación de violencia de género </t>
  </si>
  <si>
    <t xml:space="preserve">Mide el porcentaje de productos de investigación de violencia de género realizados entre los programados </t>
  </si>
  <si>
    <t xml:space="preserve"> (PIVGR/PIVGP)*100</t>
  </si>
  <si>
    <t>Los productos de investigación se entregarán en el trimestre octubre-diciembre 2020</t>
  </si>
  <si>
    <t>Componente C05</t>
  </si>
  <si>
    <t>Diagnóstico sobre acoso sexual callejero en zona centro implementado</t>
  </si>
  <si>
    <t xml:space="preserve">Porcentaje de presentaciones con actores estratégicos </t>
  </si>
  <si>
    <t xml:space="preserve">Mide el porcentaje de presentaciones realizadas con actores estratégicos acerca del diagnóstico sobre acoso sexual callejero en zona centro ente las programadas </t>
  </si>
  <si>
    <t>(PRAEDASCZC/PPAEDASCZC) *100</t>
  </si>
  <si>
    <t>La primera presentación pública será en el trimestre julio - septiembre 2020 debido a la suspensión de actividades masivas por la cuarentena por la contingencia COVID- 19.</t>
  </si>
  <si>
    <t>Componente C06</t>
  </si>
  <si>
    <t>Diccionario de genero para la administración publica presentado</t>
  </si>
  <si>
    <t xml:space="preserve">Mide el porcentaje de presentaciones realizadas con actores estratégicos acerca del diccionario sobre acoso sexual callejero ente las programadas </t>
  </si>
  <si>
    <t>(PRAEDASC/PPAEDASC) *100</t>
  </si>
  <si>
    <t>Las presentaciones públicas programadas para presentar el Diccionario sobre Acoso Sexual Callejero serán en el trimestre de octubre-diciembre del 2020</t>
  </si>
  <si>
    <t>Componente C07</t>
  </si>
  <si>
    <t>Servicios integrales para la atención de la violencia de género con enfoque de derechos humanos brindados</t>
  </si>
  <si>
    <t xml:space="preserve">Porcentaje de servicios integrales para la atención de la violencia de género </t>
  </si>
  <si>
    <t xml:space="preserve">Mide el porcentaje de servicios integrales brindados para la atención de la violencia de género entre los programados </t>
  </si>
  <si>
    <t xml:space="preserve"> (SIAVGB/SIAVP)*100</t>
  </si>
  <si>
    <t>El IMM otorga servicios escenciales, por lo que durante la contingencia del COVID-19 se fortalecieron estrategias de atención como asesoría psicológica de seguimiento a casos, contención a nuevos casos, atención presencial urgente y gestiones de apoyos a usuarias.</t>
  </si>
  <si>
    <t>Componente C08</t>
  </si>
  <si>
    <t xml:space="preserve">Servicios de asesoría legal, acompañamiento y representación jurídica con perspectiva de genero, defendiendo los derechos humanos de las mujeres, niñas, niños y adolescentes brindados </t>
  </si>
  <si>
    <t>Porcentaje de casos Jurídicos concluidos</t>
  </si>
  <si>
    <t xml:space="preserve">Mide el porcentaje de casos Jurídicos concluidos defendiendo los derechos humanos de las mujeres, niñas, niños y adolescentes entre los brindados </t>
  </si>
  <si>
    <t>(CJC/CJB)*100</t>
  </si>
  <si>
    <t>El IMM otorga servicios escenciales, por lo que durante la contingencia del COVID-19  se continuó con la revisión de expedientes,  asesorias  jurídicas y canalizaciones de casos penales . Es importante mencionar que durante la contingencia de salud  los Juzgados civiles y familiares suspendieron audiencias de tal manera que no fue posible tener casos concluidos</t>
  </si>
  <si>
    <t>Componente C09</t>
  </si>
  <si>
    <t>Apoyos psicológicos con perspectiva de género a mujeres, niñas, niños y adolescentes concluidos</t>
  </si>
  <si>
    <t>Porcentaje de apoyos psicológicos concluidos</t>
  </si>
  <si>
    <t>Mide el porcentaje de apoyos psicológicos concluidos a mujeres, niñas, niños y adolescentes que se encuentran libres de violencia de género entre los brindados</t>
  </si>
  <si>
    <t xml:space="preserve"> (APC/APB)*100</t>
  </si>
  <si>
    <t>Durante la contingencia de salud por el COVID-19 se traslado la atención de forma prescencial al virtual sin embargo durante la contingencia solo se realizo seguimientos y contención de casos</t>
  </si>
  <si>
    <t>Componente C10</t>
  </si>
  <si>
    <t xml:space="preserve">Estrategia integral de prevención de la violencia contra las mujeres en la zona centro desarrollada </t>
  </si>
  <si>
    <t xml:space="preserve">Porcentaje de acciones de prevención de la violencia en la zona centro </t>
  </si>
  <si>
    <t xml:space="preserve">Mide el porcentaje de acciones desarrolladas de prevención de la violencia contra las mujeres en la zona centro entre las programadas </t>
  </si>
  <si>
    <t xml:space="preserve"> (APVZCD/APVZCP)*100</t>
  </si>
  <si>
    <t xml:space="preserve">Debido a la contigencia sanitaria COVID-19,  se dio seguimiento al consejo ciudadano por medio del grupo de whatsapp, atendiendo a las solicitudes  de limpieza y seguridad que se presentaban en la zona centro. Asimismo, compartimos enlaces sobre charlas y capacitaciones virtuales, así como socializamos los apoyos de gobierno para negocios a favor de atender sus sus necesidades y brindar información útil que ayude a sobrellevar la situación. Por otra parte, se programaron las capacitaciones, reuniones y recorridos históricos a los próximos trimestres para prevenir el contagio y la propagación del virus. </t>
  </si>
  <si>
    <t>Componente C11</t>
  </si>
  <si>
    <t xml:space="preserve">Programa sociocultural con OSC's y comunidad en general para la activación de espacios públicos en la zona centro creado  </t>
  </si>
  <si>
    <t xml:space="preserve">Porcentaje de Acciones socioculturales para activación de espacios públicos en la zona centro </t>
  </si>
  <si>
    <t xml:space="preserve">Mide el porcentaje de Acciones socioculturales creadas con OSC´s y comunidad en general para la activación de espacios públicos en la zona centro entre las programadas </t>
  </si>
  <si>
    <t xml:space="preserve"> (AAEPZCC/AAEPZCP)*100</t>
  </si>
  <si>
    <t xml:space="preserve">Debido a la contigencia sanitaria COVID-19,  se dio seguimiento a las conferencias para prevenir la violencia de género por medio de plataformas virtuales a través de la estrategia "contingencia sanitaria con Perspectiva de género" en donde expertas compartieron información valiosa sobre prevención de la violencia de género, diversidades sexuales y personas en situación de vulnerabilidad, impartidas por servidoras públicas de la UNEVID y del IMM, organizaciones de la sociedad civil como Programa Compañeros A.C y Sin Violencia A.C. y el colectivo BITTTRANS Mujeres de Ciudad Juárez, respectivamente. Durante la contingencia se realizaron recorridos de monitoreo y mantenimiento a la infraestructura del corredor, donde se hicieron modificaciones para la seguridad y se instalaron nuevos equipos de internet. Los recorridos históricos, talleres de formación y la campaña de salud comunitaria se reprograman para los próximos trimestres para evitar el contagio y seguir las indicaciones oficiales. </t>
  </si>
  <si>
    <t>Componente C12</t>
  </si>
  <si>
    <t>Acciones que garanticen los derechos de las comunidades indígenas realizadas</t>
  </si>
  <si>
    <t xml:space="preserve">Porcentaje de acciones realizadas a derechos de las comunidades indígenas </t>
  </si>
  <si>
    <t xml:space="preserve">Mide el porcentaje de acciones realizadas que garanticen los derechos de las comunidades indígenas entre las programadas </t>
  </si>
  <si>
    <t xml:space="preserve"> (ADCIR/ADCIP)*100</t>
  </si>
  <si>
    <t>Durante este trimestre se conto con mayor número de solicitudes que garantizan los derechos de las personas indigenas</t>
  </si>
  <si>
    <t>Componente C13</t>
  </si>
  <si>
    <t>Acciones para empoderar a las comunidades indígenas sobre diversos temas brindadas</t>
  </si>
  <si>
    <t xml:space="preserve">Porcentaje de acciones para empoderar a las comunidades indígenas </t>
  </si>
  <si>
    <t xml:space="preserve">Mide el porcentaje de acciones brindadas para empoderar a las comunidades indígenas sobre diversos temas entre las programadas </t>
  </si>
  <si>
    <t xml:space="preserve"> (AECIB/AECIP)*100</t>
  </si>
  <si>
    <t>Debido a la contingencia de salud COVID-19 no fue posible convocar a participantes</t>
  </si>
  <si>
    <t>Componente C14</t>
  </si>
  <si>
    <t>Festivales Indígenas UMUKÍ creados</t>
  </si>
  <si>
    <t xml:space="preserve">Porcentaje de ventas de productos y artesanías </t>
  </si>
  <si>
    <t xml:space="preserve">Mide el porcentaje de ventas realizadas de productos y artesanías en los festivales UMUKI realizados para beneficiar a las familias de la comunidad indígena entre las programadas </t>
  </si>
  <si>
    <t>(VPAP/VPAR)*100</t>
  </si>
  <si>
    <t>Los festivales UMUKI serán realizados en los trimestres de julio-septiembre y octubre-diciembre del 2020. El primero de ellos se postergó por la contingencia del COVID -19.</t>
  </si>
  <si>
    <t>Componente C15</t>
  </si>
  <si>
    <t>Consejo indígena con representantes de comunidades indígenas creado</t>
  </si>
  <si>
    <t xml:space="preserve">Porcentaje de acciones para la  incidencia pública </t>
  </si>
  <si>
    <t xml:space="preserve"> Mide el porcentaje de acciones realizadas para la  incidencia pública por medio del Consejo Indígena entre las acciones programadas </t>
  </si>
  <si>
    <t>(AIPR/AIPP)*100</t>
  </si>
  <si>
    <t xml:space="preserve">El Consejo Indígena se formalizó el año pasado, sin embargo se  llevan avances  para la creación de una Comisión de Regidores de asuntos indígenas, donde se realizan  gestiones y se han convocado 9 comunidades y ese mismo número está participando, la comisón está comtemplada a formalizarse en el trimestre julio-septiembre del 2020, estaba previsto para realizarse en el segunto trimestre sin embargo por las medidas tomadas por la contingencia del COVID-19 se postergó, </t>
  </si>
  <si>
    <t>Componente PV16</t>
  </si>
  <si>
    <t xml:space="preserve">Acciones de asesoría legal y talleres jurídicos con perspectiva de genero para conocer los derechos humanos de las mujeres, niñas, niños y adolescentes brindados </t>
  </si>
  <si>
    <t>Porcentaje de acciones de asesoría legal y talleres jurídicos con perspectiva de género</t>
  </si>
  <si>
    <t xml:space="preserve">Mide el porcentaje de acciones brindadas de asesoría legal y talleres jurídicos con perspectiva de género para conocer los derechos humanos de las mujeres, niñas, niños y adolescentes entre las programadas </t>
  </si>
  <si>
    <t>(AALTJPGB/AALTJPGP)*100</t>
  </si>
  <si>
    <t>La unidad móvil no se ha inaugurado debido a la contingencia del COVID-19, por lo tanto el número está en 0</t>
  </si>
  <si>
    <t>Componente PV17</t>
  </si>
  <si>
    <t>Apoyos psicológicos  con perspectiva de género a mujeres, niñas, niños y adolescentes por medio de una unidad móvil que se trasladará a la zona Suroriente</t>
  </si>
  <si>
    <t xml:space="preserve">Mide el porcentaje de apoyos psicológicos  con perspectiva de género a mujeres, niñas, niños y adolescentes </t>
  </si>
  <si>
    <t xml:space="preserve">Mide el porcentaje de apoyos psicológicos con perspectiva de género a mujeres, niñas, niños y adolescentes otorgados por medio de una unidad móvil que se trasladará a la zona suroriente entre los programados </t>
  </si>
  <si>
    <t>(APPGUMO/
(APPGUMP)*100</t>
  </si>
  <si>
    <t>Componente PV18</t>
  </si>
  <si>
    <t>Estrategia de Prevención y Atención a la violencia en la zona Suroriente implementada</t>
  </si>
  <si>
    <t>Porcentaje de mujeres graduadas en taller</t>
  </si>
  <si>
    <t xml:space="preserve">Mide el porcentaje de mujeres graduadas del taller "Fortalecimiento jurídico para mujeres habitantes del Suroriente" entre las inscritas </t>
  </si>
  <si>
    <t xml:space="preserve"> (MGTF/MITF)*100</t>
  </si>
  <si>
    <t>Guadalupe Nayeli Hernández Campa</t>
  </si>
  <si>
    <t xml:space="preserve">Programa de becas deportivas para atletas destacados y entrenadores implementado  </t>
  </si>
  <si>
    <t>Variación porcentual de becas deportivas otorgadas a atletas destacados y entrenadores.</t>
  </si>
  <si>
    <t xml:space="preserve">Eficacia </t>
  </si>
  <si>
    <t xml:space="preserve">Este Indicador mide el porcentaje de becas deportivas otorgadas en el 2020 en comparación con las otorgadas en el 2019
</t>
  </si>
  <si>
    <t>([BDO2020 / BDO2019]-1)*100</t>
  </si>
  <si>
    <t xml:space="preserve">Variación porcentual
</t>
  </si>
  <si>
    <t xml:space="preserve">Ascendente </t>
  </si>
  <si>
    <t>http://juarez.gob.mx/transparencia/centralizado/77/</t>
  </si>
  <si>
    <t xml:space="preserve">Instituto Municipal del Deporte y Cultura física del Municipio de Juárez  </t>
  </si>
  <si>
    <t>COMPONENTE C02</t>
  </si>
  <si>
    <t>Ligas deportivas municipales beneficiadas</t>
  </si>
  <si>
    <t>Porcentaje de avance en el apoyo a ligas deportivas</t>
  </si>
  <si>
    <t>Mide el porcentaje de avance en el apoyo a ligas deportivas beneficiadas</t>
  </si>
  <si>
    <t>(LDMB/LDMP2020)*100</t>
  </si>
  <si>
    <t>COMPONENTE C03</t>
  </si>
  <si>
    <t xml:space="preserve">Carreras del Circuito Atlético Pedestre realizadas  </t>
  </si>
  <si>
    <t xml:space="preserve">Variación porcentual de carreras del circuito atlético pedestre </t>
  </si>
  <si>
    <t>Mide el porcentaje de carreras del circuito atlético pedestre realizadas  en el  2020 en comparación con las realizadas en el 2019</t>
  </si>
  <si>
    <t>([CCAPR2020 / CCAPR2019]-1)*100</t>
  </si>
  <si>
    <t xml:space="preserve">Apoyos a carreras recreativas de 5k y 2.5k con la logística, material necesario para el desarrollo del evento y permisos correspondientes realizados  </t>
  </si>
  <si>
    <t>Variación porcentual de apoyos a carreras recreativas realizadas</t>
  </si>
  <si>
    <t>Mide el porcentaje de apoyos a carreras recreativas realizadas en el 2020 en comparación de apoyos a carreras recreativas realizadas  en el 2019</t>
  </si>
  <si>
    <t>([ACRR2020 / ACRR2019]-1)*100</t>
  </si>
  <si>
    <t xml:space="preserve">Evento deportivo Sport Fest realizado  </t>
  </si>
  <si>
    <t xml:space="preserve">Realización de evento deportivo sport Fest </t>
  </si>
  <si>
    <t xml:space="preserve">Mide el cumplimiento de la realización de convocatorias y torneos para lograr el Evento Sport Fest </t>
  </si>
  <si>
    <t>RESF</t>
  </si>
  <si>
    <t>Valor absoluto</t>
  </si>
  <si>
    <t>No hay avance ya que no se han podido realizar eventos por contingencia COVID.</t>
  </si>
  <si>
    <t>COMPONENTE C06</t>
  </si>
  <si>
    <t xml:space="preserve">Programa para el adulto mayor implementado  </t>
  </si>
  <si>
    <t xml:space="preserve">Variación porcentual de acciones realizadas  para el adulto mayor </t>
  </si>
  <si>
    <t>Mide el porcentaje de acciones para el adulto mayor realizadas en el 2020 en comparación con las realizadas en el 2019</t>
  </si>
  <si>
    <t>([AAMR2020 /AAMR2019]-1)*100</t>
  </si>
  <si>
    <t>COMPONENTE C07</t>
  </si>
  <si>
    <t xml:space="preserve">Olimpiadas municipales, estatales, regionales y nacionales impulsadas  </t>
  </si>
  <si>
    <t xml:space="preserve">Porcentaje de avance en olimpiadas municipales, estatales, regionales y nacionales </t>
  </si>
  <si>
    <t xml:space="preserve">Mide el porcentaje de olimpiadas municipales, estatales, regionales y nacionales realizadas </t>
  </si>
  <si>
    <t>(OR/OP)*100</t>
  </si>
  <si>
    <t>COMPONENTE C08</t>
  </si>
  <si>
    <t xml:space="preserve">Programa de atención sobre el problema de sobrepeso y la obesidad implementado  </t>
  </si>
  <si>
    <t>Variación porcentual de acciones realizadas a la atención a problemas de sobrepeso y obesidad</t>
  </si>
  <si>
    <t>Mide el porcentaje de acciones a la atención a problema de sobrepeso y obesidad realizadas en el 2020 en comparación con  las realizadas en el 2019</t>
  </si>
  <si>
    <t>([AAPSOR2020 / AAPSOR2019]-1)*100</t>
  </si>
  <si>
    <t xml:space="preserve">variación porcentual
</t>
  </si>
  <si>
    <t>COMPONENTE C09</t>
  </si>
  <si>
    <t xml:space="preserve">Eventos en escuelas con apoyo a Programa policía de proximidad realizados  </t>
  </si>
  <si>
    <t xml:space="preserve">Porcentaje de avance  en eventos en escuelas con apoyo a Programa policía de proximidad </t>
  </si>
  <si>
    <t xml:space="preserve">Mide el porcentaje de avance en eventos  realizados en escuelas con apoyo a Programa policía de proximidad </t>
  </si>
  <si>
    <t>(EER/EEP)*100</t>
  </si>
  <si>
    <t>COMPONENTE C10 PV</t>
  </si>
  <si>
    <t xml:space="preserve">Actividades deportivas y recreativas en zonas vulnerables de la ciudad realizadas  </t>
  </si>
  <si>
    <t xml:space="preserve">Porcentaje de actividades deportivas y recreativas en zonas vulnerables de la ciudad </t>
  </si>
  <si>
    <t xml:space="preserve">Mide el porcentaje de avance  de actividades deportivas y recreativas realizadas en zonas vulnerables de la ciudad </t>
  </si>
  <si>
    <t>(ARR/ARP)*100</t>
  </si>
  <si>
    <t>COMPONENTE C11</t>
  </si>
  <si>
    <t xml:space="preserve">Programa de mejora para el deporte adaptado implementado  </t>
  </si>
  <si>
    <t xml:space="preserve">Variación porcentual de beneficiarios para el deporte adaptado </t>
  </si>
  <si>
    <t>Mide el porcentaje de beneficiarios para el deporte adaptado en el 2020 en comparación de los beneficiados en el 2019</t>
  </si>
  <si>
    <t>([BDA2020 / BDA2019]-1)*100</t>
  </si>
  <si>
    <t>Yolanda Morquecho Cardona</t>
  </si>
  <si>
    <t>Apoyos económicos otorgados a la ciudadanía</t>
  </si>
  <si>
    <t>Porcentaje de apoyos económicos otorgados a la ciudadanía</t>
  </si>
  <si>
    <t>Este indicador mide el porcentaje de los apoyos económicos otorgados para beneficio de los ciudadanos que solicitan los apoyos</t>
  </si>
  <si>
    <t>(AEO/AEPO)*100</t>
  </si>
  <si>
    <t>Padrón de beneficiarios con nombres y montos de los apoyos otorgados</t>
  </si>
  <si>
    <t xml:space="preserve">El presupuesto de Abril y Mayo se destinó a compra de despensas </t>
  </si>
  <si>
    <t>H. Cuerpo de Regidores.</t>
  </si>
  <si>
    <t>Gestiones ante las dependencias y organismos de la administración publica</t>
  </si>
  <si>
    <t>Porcentaje de gestiones ante dependencias y organismos de la administración publica</t>
  </si>
  <si>
    <t>Este indicador medirá el numero de gestiones ante las dependencias y organismos de la administración publica</t>
  </si>
  <si>
    <t>(GR/GPR)*100</t>
  </si>
  <si>
    <t>Control interno H. Cuerpo de Regidores</t>
  </si>
  <si>
    <t xml:space="preserve">Cuarentena por COVID-19 de Marzo a Junio </t>
  </si>
  <si>
    <t>Reuniones de comisión efectuadas</t>
  </si>
  <si>
    <t>Porcentaje de reuniones de comisión realizadas</t>
  </si>
  <si>
    <t>Este indicador mide el porcentaje de reuniones de comisión realizadas</t>
  </si>
  <si>
    <t>(RCR/RCP) *100</t>
  </si>
  <si>
    <t>Minutas y listas de asistencia de las reuniones realizadas</t>
  </si>
  <si>
    <t>Reuniones de Marzo a Junio realizadas por videollamada</t>
  </si>
  <si>
    <t>Gestiones ante las dependencias y organismos de la administración publica en temas de prevención de la violencia efectuadas</t>
  </si>
  <si>
    <t>Este indicador medirá el numero de gestiones ante las dependencias y organismos de la administración publica en temas de prevención de la violencia</t>
  </si>
  <si>
    <t>(GPVR/GPVPR)*100</t>
  </si>
  <si>
    <t>Reuniones de comisión especificas con prevención de la violencia efectuadas</t>
  </si>
  <si>
    <t xml:space="preserve">Porcentaje de reuniones de comisión </t>
  </si>
  <si>
    <t>Este indicador mide el numero de reuniones de comisión especificas con temas de prevención de la violencia</t>
  </si>
  <si>
    <t>(RCPVR/RCPVP)*100</t>
  </si>
  <si>
    <t>Secretaria Particular</t>
  </si>
  <si>
    <t>Lic. Idali Ruiz Medina</t>
  </si>
  <si>
    <t xml:space="preserve">Programa v@mos viendo, para beneficio de la ciudadanía con deficiencia visual entregados           </t>
  </si>
  <si>
    <t xml:space="preserve">Porcentaje de avance en el programa "V@mos viendo" </t>
  </si>
  <si>
    <t>Mide el porcentaje de personas atendidas con el Programa "V@mos viendo" destinado a ciudadanos con deficiencia visual</t>
  </si>
  <si>
    <t>(PAPVV/PPAPVV)*100</t>
  </si>
  <si>
    <t>Programa de Atención Ciudadana (PAC)                                                                Padrón Único de Beneficiarios (PUB)</t>
  </si>
  <si>
    <t xml:space="preserve">Eventos y giras de trabajo del Presidente Municipal atendidas.           </t>
  </si>
  <si>
    <t>Porcentaje de eventos de trabajo del Presidente Municipal realizados</t>
  </si>
  <si>
    <t xml:space="preserve">Este indicador medirá el número de eventos y reuniones de trabajo atendidas  por el Presidente Municipal a través de la programación de su agenda.   </t>
  </si>
  <si>
    <t>(TER/TEPR)*100</t>
  </si>
  <si>
    <t>Base de datos de Secretaria Particular</t>
  </si>
  <si>
    <t>Despacho del Presidente</t>
  </si>
  <si>
    <t xml:space="preserve">Eventos para el fortalecimiento de las relaciones publicas entre el Presidente y diversos sectores de la sociedad </t>
  </si>
  <si>
    <t xml:space="preserve">Porcentaje de eventos  para informar a la ciudadanía las acciones del Gobierno Municipal </t>
  </si>
  <si>
    <t>Este indicador medirá el numero de eventos en las cuales se da a conocer a la ciudadanía las acciones del Gobierno Municipal.</t>
  </si>
  <si>
    <t>(NER/NEPR)*100</t>
  </si>
  <si>
    <t>Base de datos de la Coordinacion de Relaciones Publicas</t>
  </si>
  <si>
    <t>Coordinacion de Relaciones Publicas</t>
  </si>
  <si>
    <t>Apoyo y logística a las actividades oficiales y privadas del Presidente Municipal</t>
  </si>
  <si>
    <t>Porcentaje de eventos del Presidente Municipal atendidos</t>
  </si>
  <si>
    <t>Este indicador medirá la coordinación de los eventos y actividades internas del despacho del Presidente Municipal, así como la atención y canalización de solicitudes y quejas de la ciudadanía a diferentes áreas.</t>
  </si>
  <si>
    <t>(TEA/TEP)*100</t>
  </si>
  <si>
    <t xml:space="preserve">Ferias de Servicios Públicos, Foros y Reuniones publicas realizadas.           </t>
  </si>
  <si>
    <t>Porcentaje de avance ferias realizadas.</t>
  </si>
  <si>
    <t>Este indicador mide el porcentaje de ferias de servicios públicos realizadas</t>
  </si>
  <si>
    <t>(TFR/ TFP)*100</t>
  </si>
  <si>
    <t>Bitácora de registros</t>
  </si>
  <si>
    <t>Las Ferias de Servicios Públicos fueron suspendidas por las medidas emitidas para evitar el contagio de Covid19.</t>
  </si>
  <si>
    <t>Coordinación de Contacto Social</t>
  </si>
  <si>
    <t xml:space="preserve">Programa de atención ciudadana(PAC) implementado            </t>
  </si>
  <si>
    <t>Porcentaje de recepción de denuncias mediante Programa de Atención Ciudadana</t>
  </si>
  <si>
    <t>Este indicador medirá el total de solicitudes recibidas mediante Programa de Atención Ciudadana</t>
  </si>
  <si>
    <t>(NSR/ NSP)*100</t>
  </si>
  <si>
    <t>Las solicitudes disminuyeron a causa de el COVID 19.</t>
  </si>
  <si>
    <t>COMPONENTE C07 (PV)</t>
  </si>
  <si>
    <t>Solicitudes del Programa de Atención Ciudadana (PAC) provenientes de zonas de sur oriente.</t>
  </si>
  <si>
    <t>Porcentaje de solicitudes mediante el Programa de Atención Ciudadana (PAC) en la zona del sur oriente</t>
  </si>
  <si>
    <t xml:space="preserve">Este indicador medira el total de solicitudes y canalizaciones recibidas en Programa de atención Ciudadana en la zona del sur oriente </t>
  </si>
  <si>
    <t>(NSASOR/NSASOC)*100</t>
  </si>
  <si>
    <t>Visitas a medios de comunicación para recibir solicitudes de servicios por parte de la ciudadanía realizadas.</t>
  </si>
  <si>
    <t>Porcentaje de solicitudes a través de medios de comunicación.</t>
  </si>
  <si>
    <t>Este indicador medirá el porcentaje de avance de las solicitudes recibidas a través de medios de comunicación.</t>
  </si>
  <si>
    <t>(NSMCR/NSMCP)*100</t>
  </si>
  <si>
    <t>Las visitas a los medios de comunicación fueron suspendidas por las medidas emitidas para evitar el contagio de COVID 19</t>
  </si>
  <si>
    <t>Apoyos económicos para la atención de las necesidades de la ciudadanía entregados.</t>
  </si>
  <si>
    <t>Porcentaje de apoyos económicos entregados.</t>
  </si>
  <si>
    <t>Este indicador medirá el porcentaje de apoyos económicos entregados a la ciudadanía de escasos recursos para cubrir una necesidad.</t>
  </si>
  <si>
    <t>(NAEE/NAEPE)*100</t>
  </si>
  <si>
    <t>COMPONENTE C10</t>
  </si>
  <si>
    <t>Información validada en apego a la normatividad.</t>
  </si>
  <si>
    <t>Porcentaje de formatos validados</t>
  </si>
  <si>
    <t>Este indicador mostrará el porcentaje de formatos validados en apego a la normatividad</t>
  </si>
  <si>
    <t xml:space="preserve">(FV/FPV) *100 </t>
  </si>
  <si>
    <r>
      <t xml:space="preserve"> </t>
    </r>
    <r>
      <rPr>
        <sz val="16"/>
        <color theme="1"/>
        <rFont val="Calibri"/>
        <family val="2"/>
        <scheme val="minor"/>
      </rPr>
      <t xml:space="preserve">Dictámenes de verificación de cumplimiento de obligaciones y resultados obtenidos por los sujetos obligados.                                      https://www.ichitaip.org/ </t>
    </r>
  </si>
  <si>
    <t xml:space="preserve">Mantener el 100 % de cumplimiento en las obligaciones de transparencia </t>
  </si>
  <si>
    <t xml:space="preserve">Coordinación de Transparencia </t>
  </si>
  <si>
    <t xml:space="preserve">Servidores públicos capacitados en materia de transparencia y rendición de cuentas. </t>
  </si>
  <si>
    <t xml:space="preserve">Promedio de servidores públicos  capacitados. </t>
  </si>
  <si>
    <t xml:space="preserve">Este indicador medirá el promedio de servidores públicos capacitados  en materia de transparencia y rendición de cuentas.   </t>
  </si>
  <si>
    <t>(TSPC/TECR)</t>
  </si>
  <si>
    <t>Promedio</t>
  </si>
  <si>
    <t xml:space="preserve">Listas de asistencias de los eventos de capacitación realizados y evidencia fotográfica de las actividades para consulta en  http://www.juarez.gob.mx/transparencia/ </t>
  </si>
  <si>
    <t>COMPONENTE C12</t>
  </si>
  <si>
    <t>Sistema de información en el tema de transparencia y rendición de cuentas a través de conferencias implementado</t>
  </si>
  <si>
    <t>Promedio de personas capacitadas .</t>
  </si>
  <si>
    <t>Este indicador medirá el promedio de personas capacitadas en conferencias sobre sistema de transparencia y rendición de cuentas.</t>
  </si>
  <si>
    <t>(TPCC/TCR)</t>
  </si>
  <si>
    <t>Anual</t>
  </si>
  <si>
    <t>Se realizaran en el mes de septiembre</t>
  </si>
  <si>
    <t>COMPONENTE C13</t>
  </si>
  <si>
    <t>Parques y espacios públicos que incorporen elementos de resiliencia urbana, ambiental y social intervenidos.</t>
  </si>
  <si>
    <t>Porcentaje de espacios públicos que incorporan elementos de resiliencia urbana, ambiental y social intervenidos</t>
  </si>
  <si>
    <t>De todos los espacios públicos programados por intervenir, este indicador mostrara que porcentaje de parques ya han sido intervenidos.</t>
  </si>
  <si>
    <t>(TEPI/TEPPI)*100</t>
  </si>
  <si>
    <t xml:space="preserve">Se tenía contemplando comenzar con las intervenciones a finales del mes de marzo, como parte de las actividades programadas dentro del “Mes de la Resiliencia”, dichas actividades tuvieron que ser canceladas a causa del COVID-19. Aún seguimos en espera de que el semáforo de actividades para el estado de Chihuahua cambie a color verde, debido a que es una actividad que requiere de participación ciudadana y por el momento están prohibidas las actividades que congreguen cierto número de participantes. </t>
  </si>
  <si>
    <t>COMPONENTE C14</t>
  </si>
  <si>
    <t>Estrategia Municipal de adaptación climática implementada.</t>
  </si>
  <si>
    <t>Estrategia Municipal de Adaptación Climática</t>
  </si>
  <si>
    <t>Este indicador mide la implementación de la Estrategia Municipal de adaptación climática.</t>
  </si>
  <si>
    <t>EMACI</t>
  </si>
  <si>
    <t>Valor Absoluto</t>
  </si>
  <si>
    <t>Constante</t>
  </si>
  <si>
    <t>Actualmente la Coordinación de Resiliencia se encuentra en la elaboración del Plan de Acción Climática para Ciudad Juárez, se esta conformando en Inventario de Gases de Efecto Invernadero y el Análisis de Riesgos y Vulnerabilidades Climáticas y se han llevado a cabo talleres para poder cumplir con la meta de que la estratégia sea presentada en el ultimo trimestre del año.</t>
  </si>
  <si>
    <t>Mtro. Pedro Martínez Chairez</t>
  </si>
  <si>
    <t>Capacitaciones de los servidores públicos para implementar la mejora regulatoria</t>
  </si>
  <si>
    <t>Porcentaje de capacitaciones a servidores públicos.</t>
  </si>
  <si>
    <t>El indicador medirá el porcentaje de capacitaciones brindadas a servidores públicos para la implementación de la mejora regulatoria</t>
  </si>
  <si>
    <t>(CSPB/CSPP)*100</t>
  </si>
  <si>
    <t>trimestral</t>
  </si>
  <si>
    <t>Control Interno, información en la dirección de Secretaria Técnica</t>
  </si>
  <si>
    <t>Debido a la contigencia COVID-19, no trabajaron dependencias municiaples</t>
  </si>
  <si>
    <t>Secretaria Técnica</t>
  </si>
  <si>
    <t>Manuales de organización y procedimientos de las dependencias municipales considerando enlaces con perfiles en prevención en la violencia actualizados, terminados y aprobados</t>
  </si>
  <si>
    <t>Porcentaje de manuales de organización y procedimientos (MOPS)  terminados y aprobados</t>
  </si>
  <si>
    <t>Este indicador mide el porcentaje de manuales de organización y procedimientos de las dependencias  terminados y aprobados, considerando enlaces con perfiles en prevención de la violencia</t>
  </si>
  <si>
    <t>(MOPTA/MOPP)*100</t>
  </si>
  <si>
    <t>Manuales de Organización y Procedimientos Aprobados de Control Interno</t>
  </si>
  <si>
    <t>Proyectos ejecutivos del fondo mixto CONACYT - gobierno municipal de Ciudad Juárez ejecutados.</t>
  </si>
  <si>
    <t>Porcentaje de proyectos ejecutivos del fondo mixto CONACyT</t>
  </si>
  <si>
    <t>Mide el porcentaje de proyectos
ejecutivos de desarrollo
tecnológico y que beneficien
a la sociedad a través del
Fondo Mixto CONACYT-Gobierno
Municipal de
Juárez.</t>
  </si>
  <si>
    <t>(PEE/PEP)*100</t>
  </si>
  <si>
    <t>CONACYT.COM</t>
  </si>
  <si>
    <t>Certificación de la norma ISO 18091 como gobierno confiable obtenida</t>
  </si>
  <si>
    <t>Certificación de la norma ISO 18091</t>
  </si>
  <si>
    <t>Certificación de la norma ISO 18091 a través de la implementación de la última etapa y capacitaciones.</t>
  </si>
  <si>
    <t>CNI</t>
  </si>
  <si>
    <t>www.gobiernos confiables.org</t>
  </si>
  <si>
    <t>Lleva un 80% de avance la certificación, por lo cual se tiene calendarizada su certificación para el ultimo trimestre.</t>
  </si>
  <si>
    <t>Guía consultiva de desarrollo municipal implementada</t>
  </si>
  <si>
    <t xml:space="preserve">Verificación de la Guía Consultiva de Desempeño Municipal </t>
  </si>
  <si>
    <t>Mide el desempeño de las dependencias municipales a través de la Guía Consultiva para el Desempeño  Municipal</t>
  </si>
  <si>
    <t>GCDMI</t>
  </si>
  <si>
    <t>www.gob.mex/inafd</t>
  </si>
  <si>
    <t>La guía consultiva inicia en el periodo del tercer trimestre</t>
  </si>
  <si>
    <t>Elvia Edith Chávez Rodríguez</t>
  </si>
  <si>
    <t>Seguimiento sistemático con base en los resultados de las auditorías realizadas.</t>
  </si>
  <si>
    <t>Porcentaje de auditorías con observaciones concluidas</t>
  </si>
  <si>
    <t>Mide el   porcentaje de auditorías concluidas que  resultaron con  observaciones con base a los resultados de las auditorias realizadas durante el 2020.</t>
  </si>
  <si>
    <t>(NAPTRAO / NAOC )*100</t>
  </si>
  <si>
    <t>Porcentaje de auditorias</t>
  </si>
  <si>
    <t>Documentación de control interno.</t>
  </si>
  <si>
    <t>Dirección de Auditoría Interna</t>
  </si>
  <si>
    <t>Elementos de seguridad pública y vial denunciados.</t>
  </si>
  <si>
    <t>Porcentaje de denuncias a elementos de Seguridad Pública y Vial procedentes.</t>
  </si>
  <si>
    <t xml:space="preserve">Mide el porcentaje de denuncias pocedentes en contra de elementos de Seguridad Pública y Víal </t>
  </si>
  <si>
    <t>(NDESPVR / NDPCE )*100</t>
  </si>
  <si>
    <t xml:space="preserve">Porcentaje de denuncias </t>
  </si>
  <si>
    <t>Descendente</t>
  </si>
  <si>
    <t>Dirección de Responsabilidades</t>
  </si>
  <si>
    <t>Servidores públicos denunciados.</t>
  </si>
  <si>
    <t xml:space="preserve">Porcentaje de denuncias en contra de servidores públicos municipales procedentes. </t>
  </si>
  <si>
    <t>(NDCSPR / NDPCSP) * 100</t>
  </si>
  <si>
    <t>Padrón de proveedores y contratistas actualizado.</t>
  </si>
  <si>
    <t>Porcentaje de proveedores y contratistas que cumplen con todos los requisitos.</t>
  </si>
  <si>
    <t>Mide el porcentaje de proveedores y contratistas que cumplen con los requisitos para la inscripción en el padrón de proveedores y contratistas.</t>
  </si>
  <si>
    <t>(NPCSIP / NPCCR) * 100</t>
  </si>
  <si>
    <t>Porcentaje  de inscripción al padrón.</t>
  </si>
  <si>
    <t>Constancias de proveedor.</t>
  </si>
  <si>
    <t>Debido a la contingencia por COVID-19 se ha requerido la inscripción de proveedores nuevos al padrón.</t>
  </si>
  <si>
    <t>Declaraciones patrimoniales, de intereses y fiscal, de los servidores públicos municipales recibidas.</t>
  </si>
  <si>
    <t>Porcentaje de declaraciones realizadas durante el 2020.</t>
  </si>
  <si>
    <t>Mide el número de declaraciones patrimoniales realizadas por los servidores públicos municiaples.</t>
  </si>
  <si>
    <t>(NDPSPP2020/NTDPR2020)*100</t>
  </si>
  <si>
    <t>Porcentaje de declaraciones patrimoniales</t>
  </si>
  <si>
    <t>Reporte generado por el Sistema de Declaraciones.</t>
  </si>
  <si>
    <t>Procedimientos de entrega - recepción realizadas.</t>
  </si>
  <si>
    <t>Porcentaje de procedimientos de entrega - recepción realizados</t>
  </si>
  <si>
    <t>Mide el número de entrega - recepción realizadas por parte de los servidores públicos a fin de verificar que se cumpla con la normatividad aplicable</t>
  </si>
  <si>
    <t>(NERP2020/NERR2020)*100</t>
  </si>
  <si>
    <t>Porcentaje de entrega-recepción.</t>
  </si>
  <si>
    <t>Documentos de control interno.</t>
  </si>
  <si>
    <t>Lic. Alejandra Mariel Acosta Rueda</t>
  </si>
  <si>
    <t xml:space="preserve">Normatividad en materia de planeación y evaluación e inversión pública elaborada. </t>
  </si>
  <si>
    <t>C01 Porcentaje de avance en elaboración de la normatividad</t>
  </si>
  <si>
    <t>Mide el porcentaje de avance de la normatividad en materia de planeación, evaluación e inversión pública elaborada</t>
  </si>
  <si>
    <t>(DNE/DNP)*100</t>
  </si>
  <si>
    <t xml:space="preserve">Página oficial del H. Ayuntamiento de Juárez: www.juarez.gob.mx / apartado de transparencia </t>
  </si>
  <si>
    <t>Se continua con la elaboración de la normatividad en materia de planeación, evaluación e inversión pública.</t>
  </si>
  <si>
    <t>Dirección de Planeación y Evaluación</t>
  </si>
  <si>
    <t>Sistema del Padrón Único de Beneficiarios (PUB) implementado.</t>
  </si>
  <si>
    <t>C02 Porcentaje de Dependencias y Organismos Descentralizados que por ley deben capturar.</t>
  </si>
  <si>
    <t>Mide el porcentaje de Dependencias y Organismos Descentralizados que por ley deben capturar en el Sistema del Padrón Único de Beneficiarios (PUB)</t>
  </si>
  <si>
    <t>(DODCTF/DODOC)*100</t>
  </si>
  <si>
    <t>Reportes del Sistema del Padrón Único de Beneficiarios resguardados de la Dirección General de Planeación y Evaluación.</t>
  </si>
  <si>
    <t>Reglas de operación a los programas que entregan apoyos implementadas.</t>
  </si>
  <si>
    <t>C03 Porcentaje de avance en reglas de operación implementadas</t>
  </si>
  <si>
    <t>Mide el porcentaje de avance de la implementación de reglas de operación a los programas que entregan apoyos</t>
  </si>
  <si>
    <t>(ROE/ROP)*100</t>
  </si>
  <si>
    <t>Publicación de las reglas de operación de los programas en el  Periódico Oficial del Estado (POE)</t>
  </si>
  <si>
    <t>El avance en este indicador se tiene programado para el tercer trimestre del año en curso.</t>
  </si>
  <si>
    <t xml:space="preserve">Seguimiento al Presupuesto basado en Resultados y el Sistema de Evaluación del Desempeño en el Municipio implementado. </t>
  </si>
  <si>
    <t>C04 Variación porcentual de los indicadores con seguimiento de los Programas Operativos Anuales basados en Resultados.</t>
  </si>
  <si>
    <t>Mide el total de indicadores con seguimiento realizados en 2020 en comparación con los realizados en el 2019.</t>
  </si>
  <si>
    <t>([NIS2020/NIS2019]-1)*100</t>
  </si>
  <si>
    <t>Variación Porcentual</t>
  </si>
  <si>
    <t>Página oficial del H. Ayuntamiento de Juárez: www.juarez.gob.mx / apartado de transparencia municipal / artículo 77 / fracción VI "Metas y Objetivos de las áreas"</t>
  </si>
  <si>
    <t>Durante el primer trimestre se llevo a cabo la construcción total de indicadores, el seguimiento a éstos se realiza constantemente durante todos los trimestres del año.</t>
  </si>
  <si>
    <t>Programa Anual de Evaluación (PAE) publicado.</t>
  </si>
  <si>
    <t>C05 Porcentaje del Programa Anual de Evaluación (PAE) publicado</t>
  </si>
  <si>
    <t xml:space="preserve">Mide el porcentaje del Programa Anual de Evaluación publicado. </t>
  </si>
  <si>
    <t>(EPAEP/ EPAER)*100</t>
  </si>
  <si>
    <t>Página oficial del H. Ayuntamiento de Juárez: http://www.juarez.gob.mx/transparencia/pae/ apartado de transparencia municipal - Programa Anual de Evaluaciones y Términos de Referencia</t>
  </si>
  <si>
    <t>Debido a la contingencia del COVID-19 este indicador reflejará avance a partir del tercer trimestre.</t>
  </si>
  <si>
    <t xml:space="preserve">Seguimiento a los Aspectos Susceptibles de Mejora (ASM) implementados. </t>
  </si>
  <si>
    <t>C06 Porcentaje de avance en la publicación de los Aspectos Susceptibles de Mejora (ASM)</t>
  </si>
  <si>
    <t>Mide el porcentaje de avance de los Aspectos Susceptibles de Mejora publicados</t>
  </si>
  <si>
    <t>(ASMP / ASMPR)*100</t>
  </si>
  <si>
    <t>Página oficial del H. Ayuntamiento de Juárez: www.juarez.gob-mx / Transparencia Municipal / Artículo 77 / Fracción 48 Otra información de interés público</t>
  </si>
  <si>
    <t>Debido a la contingencia del COVID-19 este indicador no cuenta con avance durante el segundo trimestre. Se tiene programado atender durante el cuarto trimestre.</t>
  </si>
  <si>
    <t>Sesiones del Comité de Planeación para el Desarrollo Municipal (COPLADEM) 2018-2021 realizadas.</t>
  </si>
  <si>
    <t>C07 Porcentaje de avance en sesiones del COPLADEM realizadas</t>
  </si>
  <si>
    <t>Mide el porcentaje de avance respecto a las sesiones del Comité de Planeación para el Desarrollo Municipal realizadas</t>
  </si>
  <si>
    <t>(SCR / SCP) *100</t>
  </si>
  <si>
    <t>Evidencia fotógrafica de las sesiones, oficios de invitación a las asambleas, listas de asistencia, actas de instalación y priorización de obras resguardadas en la Dirección General de Planeación y Evaluación</t>
  </si>
  <si>
    <t>Programas Operativos Anuales basados en Resultados (POA bR) publicados.</t>
  </si>
  <si>
    <t>C08 Porcentaje de Programas Operativos Anuales basados en Resultados publicados.</t>
  </si>
  <si>
    <t>Mide el porcentaje de avance de la publicación de los Programas Operativos Anuales basados en Resultados.</t>
  </si>
  <si>
    <t>(POABR2020PP / POABR2020P)*100</t>
  </si>
  <si>
    <t>Página oficial del H. Ayuntamiento de Juárez: www.juarez.gob-mx / Transparencia Muncipal / Artículo 77 / Fracción IV "Metas y Objetivos de las áreas"</t>
  </si>
  <si>
    <t>Dichos Programas Operativos Anuales basados en Resultados ya se encuentran públicos para su consulta.</t>
  </si>
  <si>
    <t xml:space="preserve">Reportes de los Programas Operativos Anuales basados en Resultados (POA bR) publicados. </t>
  </si>
  <si>
    <t>C09 Porcentaje de dependencias que reciben asesoría y retroalimentación sobre seguimiento de POAS bR</t>
  </si>
  <si>
    <t>Mide el porcentaje de avance de asesorías y   retroalimentación  sobre el seguimiento de los Programas Operativos Anuales basados en Resultados 2020</t>
  </si>
  <si>
    <t>(NDYORAR / NDPYOSAR)*100</t>
  </si>
  <si>
    <t>Página oficial del H. Ayuntamiento de Juárez: http://www.juarez.gob.mx/ apartado de transparencia municipal - artículo 77 - fracción 6 "Indicadores de objetivos y resultados"</t>
  </si>
  <si>
    <t>La tarea de asesorar y retroalimentar se realiza de manera constante a las Dependencias y Organismos Descentralizados.</t>
  </si>
  <si>
    <t xml:space="preserve">Informe de Anual de Seguimiento al Plan Municipal de Desarrollo (PMD 2018-2021) elaborado </t>
  </si>
  <si>
    <t>C10 Elaboración del Informe anual del seguimiento al PMD</t>
  </si>
  <si>
    <t>Mide el cumplimiento de los indicadores por Dependencia y Organismo Descentralizado en cuanto a los ejes sectoriales y transversales del Plan Municipal de Desarrollo respecto al 2020.</t>
  </si>
  <si>
    <t xml:space="preserve">Total de indicadores concluidos y en proceso / total de indicadores del PMD </t>
  </si>
  <si>
    <t>Página oficial del H. Ayuntamiento de Juárez: www.juarez.gob-mx / Transparencia Muncipal / Artículo 77 / Fracción 29 "Informes Emitidos"</t>
  </si>
  <si>
    <t>Para dar cumplimiento al acuerdo tomado en la Sesión del Honorable Ayuntamiento número 15 de fecha 20 de diciembre de 2018, donde con la ﬁnalidad de fortalecer el seguimiento, la evaluación y rendición de cuentas por parte de esta administración municipal, se acuerda el instruir al titular de la Dirección General de Planeación y Evaluación, a presentar anualmente un Informe de Seguimiento al Plan Municipal de Desarrollo 2018-2021. Los informes a los que se reﬁere el párrafo anterior deberán ser de carácter público, deberán llevarse a cabo a más tardar el último día de noviembre de cada año.</t>
  </si>
  <si>
    <t>Comités de contraloría social constituidos</t>
  </si>
  <si>
    <t>C11 Porcentaje de avance en los comités de contraloría social constituidos</t>
  </si>
  <si>
    <t xml:space="preserve">Mide el porcentaje de avance constitución de los comités de contraloría social </t>
  </si>
  <si>
    <t>(CCSC / CCSP)*100</t>
  </si>
  <si>
    <t>Archivos de control interno resguardadas en el área de Contralorias Sociales de la Dirección General de Planeación y Evaluación</t>
  </si>
  <si>
    <t>Dirección de Control de Inversiones</t>
  </si>
  <si>
    <t>Seguimiento a los proyectos de inversión con recursos federales transferidos realizado</t>
  </si>
  <si>
    <t>C12 Porcentaje de reportes sobre proyectos de inversión con recursos federales transferidos generados</t>
  </si>
  <si>
    <t>Mide el porcentaje reportes generados sobre los proyectos de inversión con recursos federales transferidos durante el 2020</t>
  </si>
  <si>
    <t>(RPIRFTG / RPIRFTP)*100</t>
  </si>
  <si>
    <t>Documentos de control interno resguardados en el área de Control de Inversión de la Dirección General de Planeación y Evaluación</t>
  </si>
  <si>
    <t xml:space="preserve">Seguimiento a los proyectos de inversión con recursos propios </t>
  </si>
  <si>
    <t>C13 Porcentaje de reportes sobre proyectos de inversión con recursos propios generados</t>
  </si>
  <si>
    <t>Mide el porcentaje reportes generados sobre los proyectos de inversión con recursos propios durante el 2020</t>
  </si>
  <si>
    <t>(RPIRPG / RPIRPP)*100</t>
  </si>
  <si>
    <t>COMPONENTE C14 (PV)</t>
  </si>
  <si>
    <t>Capacitación a funcionarias y funcionarios en temas de sistema de monitoreo y evaluación de modelos de intervención en materia de prevención.</t>
  </si>
  <si>
    <t xml:space="preserve">C14 (PV) Porcentaje asistencia a la capacitación en materia de prevención </t>
  </si>
  <si>
    <t xml:space="preserve">Porcentaje asistencia a la capacitación en materia de prevención </t>
  </si>
  <si>
    <t>(FFA/FFC)*100</t>
  </si>
  <si>
    <t xml:space="preserve">Oficios de invitación a convocatoria, listas de asistencia, evidencia fotográfica resgurardada en la Dirección de Planeación y Evaluación </t>
  </si>
  <si>
    <t>COMPONENTE C15 (PV)</t>
  </si>
  <si>
    <t xml:space="preserve">Seguimiento a indicadores de los componentes de prevención de violencia en los Programas Operativos Anuales basados en Resultados (POA bR) </t>
  </si>
  <si>
    <t>C15 (PV) Porcentaje de seguimiento a  indicadores PV  de los Programas Operativos Anuales basados en Resultados (POAS bR) 2020</t>
  </si>
  <si>
    <t>Porcentaje de seguimiento a  indicadores PV</t>
  </si>
  <si>
    <t>(SIPVR / SIPVP)*100</t>
  </si>
  <si>
    <t>Archivos de control interno resguardados en la Direccion de Planeación y Evaluación</t>
  </si>
  <si>
    <t>Se da seguimiento trimestralmente a los indicadores de prevención de violencia (PV).</t>
  </si>
  <si>
    <t>COMPONENTE C16 (PV)</t>
  </si>
  <si>
    <t>Informe de seguimiento a indicadores de los componentes de prevención de violencia en los Programas Operativos Anuales basados en Resultados (POA bR)</t>
  </si>
  <si>
    <t>C16 (PV) Porcentaje de informes de indicadores PV publicados</t>
  </si>
  <si>
    <t>Porcentaje de informes de indicadores PV publicados</t>
  </si>
  <si>
    <t>(IICPVP / IICPVPR)*100</t>
  </si>
  <si>
    <t>Brenda Rodríguez Navarro</t>
  </si>
  <si>
    <t xml:space="preserve"> Planes y programas elaborados</t>
  </si>
  <si>
    <t>Porcentaje de avance del total fases terminadas en los planes y programas elaborados</t>
  </si>
  <si>
    <t>Mide el porcentaje de avance del total fases terminadas en los planes y programas elaborados</t>
  </si>
  <si>
    <t>(NFT/NFP)*100</t>
  </si>
  <si>
    <t xml:space="preserve">Porcentaje </t>
  </si>
  <si>
    <t>Coordinaciones de: Diseño Urbano y Equipamiento; Planes y Programas; y Movilidad e Infraestructura</t>
  </si>
  <si>
    <t>Anteproyectos y proyectos ejecutivos que resuelven las necesidades espaciales y funcionales del Municipio elaborados.</t>
  </si>
  <si>
    <t>Mide el número total de fases terminadas respecto al total de fases del anteproyecto/proyecto programados</t>
  </si>
  <si>
    <t>Mide el número total de fases terminadas respecto al total de fases del anteproyecto / proyecto programados</t>
  </si>
  <si>
    <t>Coordinaciones de: Diseño Urbano y Equipamiento; y Movilidad e Infraestructura</t>
  </si>
  <si>
    <t xml:space="preserve"> Anteproyectos y proyectos ejecutivos para cubrir las necesidades en los diferentes subsistemas para uso de la Administración Pública elaborados.</t>
  </si>
  <si>
    <t>Porcentaje de avance del total fases terminadas</t>
  </si>
  <si>
    <t>Mide el número total de proyectos terminados respecto al total de proyectos para la APM</t>
  </si>
  <si>
    <t>(NPT/NTP)*100</t>
  </si>
  <si>
    <t>Alumnos del Programa de Maestría en Gobierno Urbano y Ciudad aceptados</t>
  </si>
  <si>
    <t>Porcentaje de alumnos aceptados en el programa MGUC</t>
  </si>
  <si>
    <t>Mide el número total de alumnos aceptados respecto al número de alumnos proyectados</t>
  </si>
  <si>
    <t>(NAA/NAP)*100</t>
  </si>
  <si>
    <t>Página Institucional  del IMIP https://www.imip.org.mx/</t>
  </si>
  <si>
    <t>Se está revalorando la posiblilidad de lanzar la convocatoria a la segunda generación de la maestría, por la premura de los tiempos debido a la contingencia del COVID-19.</t>
  </si>
  <si>
    <t>Coordinación de Planes y Programas</t>
  </si>
  <si>
    <t>Herramientas para la generación  y análisis de información georreferenciada implementadas</t>
  </si>
  <si>
    <t>Porcentaje de avance del total plataformas actualizadas</t>
  </si>
  <si>
    <t>Mide el número total de plataformas actualizadas respecto al total plataformas programadas</t>
  </si>
  <si>
    <t>(NPA/NPP)*100</t>
  </si>
  <si>
    <t>Coordinación de Geoestadística e Informática</t>
  </si>
  <si>
    <t>Seminario permanente "La Ciudad Posible 2020" desarrollado</t>
  </si>
  <si>
    <t>Porcentaje de avance del total de sesiones realizadas</t>
  </si>
  <si>
    <t>Mide el total de sesiones realizadas respecto al total de sesiones programadas</t>
  </si>
  <si>
    <t>(TSR/TSP) *100</t>
  </si>
  <si>
    <t>Debido a la contingencia COVID-19, se realizarón modificaciones  en la agenda.</t>
  </si>
  <si>
    <t>Observatorio Ciudadano con enfoque ISO 18091:2014 verificado</t>
  </si>
  <si>
    <t>Porcentaje de avance del total verificaciones realizadas</t>
  </si>
  <si>
    <t>Mide el porcentaje de avance en la verificación del Observatorio Ciudadano durante 2020</t>
  </si>
  <si>
    <t>(NFR/NFP)*100</t>
  </si>
  <si>
    <t>La verificación del Observatorio Ciudadano se encuentra en espera debido a la contingencia del COVID-19.</t>
  </si>
  <si>
    <t>Acciones para fomentar la difusión en temas de Prevención de Violencia realizadas</t>
  </si>
  <si>
    <t>Porcentaje de avance del total acciones realizadas</t>
  </si>
  <si>
    <t>Mide el número total de acciones realizadas en temas de PV respecto al total acciones programadas</t>
  </si>
  <si>
    <t>(NAR/NAP)*100</t>
  </si>
  <si>
    <t>Registro de acciones resguardados en la coordinación Administrativa del Instituto Municipal de Investigación y Planeación.</t>
  </si>
  <si>
    <t>Coordinación Adminstrativa</t>
  </si>
  <si>
    <t>Instituto Municipal de la Juventud de Juárez</t>
  </si>
  <si>
    <t>Javier Esteban Delgadillo Barraza</t>
  </si>
  <si>
    <t>Feria de empleo digno y remunerado para la población juvenil realizada</t>
  </si>
  <si>
    <t>Porcentaje de jóvenes asesorados</t>
  </si>
  <si>
    <t xml:space="preserve">Mide el porcentaje de jóvenes asistentes a la feria de empleo que recibieron asesorÍa </t>
  </si>
  <si>
    <t>(JA/JAF)*100</t>
  </si>
  <si>
    <t xml:space="preserve">Registros de asistentes </t>
  </si>
  <si>
    <t>Coordinación Operativa</t>
  </si>
  <si>
    <t xml:space="preserve"> Consejo Juvenil con participación ciudadana, para la toma de decisiones en materia de juventud</t>
  </si>
  <si>
    <t>Cantidad de consejeros ciudadanos participantes</t>
  </si>
  <si>
    <t>Mide la cantidad de jóvenes consejeros  participantes en la toma de decisiones y acciones para las necesidades de la juventud.</t>
  </si>
  <si>
    <t>CCP</t>
  </si>
  <si>
    <t>Actas de sesiones</t>
  </si>
  <si>
    <t>Este indicador es constante, los consejeros toman protesta una vez al año.</t>
  </si>
  <si>
    <t>Torneos deportivos realizados con jóvenes con perfil de riesgos</t>
  </si>
  <si>
    <t>Porcentaje de equipos inscritos en los torneos deportivos</t>
  </si>
  <si>
    <t>Mide el porcentaje de equipos inscritos en los torneos deportivos realizados</t>
  </si>
  <si>
    <t>(EDI/EDE)*100</t>
  </si>
  <si>
    <t>Registros de equipos y torneos</t>
  </si>
  <si>
    <t xml:space="preserve">Apoyos económicos y/o en especie a jóvenes talentosos en el ámbito deportivo, académico, artístico o sociales otorgados </t>
  </si>
  <si>
    <t>Porcentaje jóvenes beneficiados con apoyos</t>
  </si>
  <si>
    <t xml:space="preserve">Mide el porcentaje jóvenes talentosos beneficiados ya sea con apoyo ecoómico y/o en especie </t>
  </si>
  <si>
    <t>(JBA / JSAE) *100</t>
  </si>
  <si>
    <t>Solicitudes de apoyos y de entrega</t>
  </si>
  <si>
    <t>Coordinación Administrativa</t>
  </si>
  <si>
    <t>COMPONENTE C05 (PV)</t>
  </si>
  <si>
    <t xml:space="preserve">Conferencias sobre la prevención de embarazo entre las y los jóvenes adolescentes en zona suroriente impartidas </t>
  </si>
  <si>
    <t>Promedio de  jóvenes que reciben orientación sobre embarazo adolescente</t>
  </si>
  <si>
    <t xml:space="preserve">Mide el promedio de jóvenes asistentes que son orientados por medio de las conferencias que se brindan en la  zona suroriente </t>
  </si>
  <si>
    <t>NJROSEA / NCRZS</t>
  </si>
  <si>
    <t xml:space="preserve">Registros  de asistencia </t>
  </si>
  <si>
    <t xml:space="preserve">Conferencias motivacionales a nivel preparatoria impartidas en zona suroriente  </t>
  </si>
  <si>
    <t>Promedio de jóvenes asistentes a las conferencias canalizados</t>
  </si>
  <si>
    <t>Mide el promedio de jóvenes con problemas de salud mental  canalizados en los polígonos 1 y 2 de la zona suroriente</t>
  </si>
  <si>
    <t>JCPSMC / NCRZS</t>
  </si>
  <si>
    <t>Registros de canalizaciones</t>
  </si>
  <si>
    <t>Lic. Héctor Jesús González Ríos</t>
  </si>
  <si>
    <t>Capacitadores en distintos temas contratados</t>
  </si>
  <si>
    <t>Porcentaje de capacitadores contratados en distintos temas</t>
  </si>
  <si>
    <t>Mide el porcentaje de capacitadores contratados en distintos temas.</t>
  </si>
  <si>
    <t>(CC2020 / CP2020)*100</t>
  </si>
  <si>
    <t>Documentos de trabajo generados</t>
  </si>
  <si>
    <t>No han realizado capacitaciones, debido a la contingencia del COVID-19</t>
  </si>
  <si>
    <t>Dirección de Recursos Humanos</t>
  </si>
  <si>
    <t>Comparativo de solicitudes de requisición elaborado</t>
  </si>
  <si>
    <t>Porcentaje de requisiciones elaboradas</t>
  </si>
  <si>
    <t>Mide el porcentaje de requisiciones con ordenes de compra elaboradas durante el 2020</t>
  </si>
  <si>
    <t>(RE / RS) *100</t>
  </si>
  <si>
    <t>Solicitudes de requisiciones realizadas por las Depencias y Organismos Descentralizados</t>
  </si>
  <si>
    <t>Recursos Materiales</t>
  </si>
  <si>
    <t>Inventario y verificación fisica realizada</t>
  </si>
  <si>
    <t>Porcentaje de liberaciones patrimoniales realizadas</t>
  </si>
  <si>
    <t>Mide el porcentaje de liberaciones patrimoniales realizadas en el 202</t>
  </si>
  <si>
    <t>(LPR2020 / LPP2020)*100</t>
  </si>
  <si>
    <t xml:space="preserve">Transferencias, bajas y/o altas de mobiliario y/o vehiculos realizadas. </t>
  </si>
  <si>
    <t>Dirección de Patrimonio Municipal</t>
  </si>
  <si>
    <t>Programa anual de adquisiciones publicado</t>
  </si>
  <si>
    <t>Porcentaje de solicitudes de adquisición realizadas</t>
  </si>
  <si>
    <t>Mide el porcentaje de solicitudes de adquisición de las Dependencias y Organismos Descentralizados</t>
  </si>
  <si>
    <t>(SR / SP) * 100</t>
  </si>
  <si>
    <t xml:space="preserve">Documentación enviada al Comité de Adquisiones </t>
  </si>
  <si>
    <t>Se tiene ese porcentaje, debido a que en el primer trimestre es cuando las Dependencias envian mayor numero de solicitudes de adquisición.</t>
  </si>
  <si>
    <t>Dirección de Contratos y Adquisiciones</t>
  </si>
  <si>
    <t>Reparaciones a unidades municipales realizadas</t>
  </si>
  <si>
    <t xml:space="preserve">Porcentaje de reparaciones a vehiculos oficiales realizadas </t>
  </si>
  <si>
    <t>Mide el porcentaje de reparaciones a vehiculos oficiales realizadas durante en el 2020</t>
  </si>
  <si>
    <t>(RRVO2020/ RPVO2020)*100</t>
  </si>
  <si>
    <t xml:space="preserve">Diagnósticos a vehículos municipales </t>
  </si>
  <si>
    <t>Dirección de Mantenimiento Mecánico</t>
  </si>
  <si>
    <t xml:space="preserve">Servicios multidiciplinarios realizados </t>
  </si>
  <si>
    <t xml:space="preserve">Porcentaje de ingresos de niños y niñas en el ciclo 2020 </t>
  </si>
  <si>
    <t>Mide el porcentaje de ingreso de niños y niñas en el ciclo 2020</t>
  </si>
  <si>
    <t>(IRNNC2020 / IPNNC2020)*100</t>
  </si>
  <si>
    <t xml:space="preserve">Reportes mensuales de la Estancia infantil </t>
  </si>
  <si>
    <t xml:space="preserve">Durante el primer y tercer trimestre es cuando se lleva a cabo la inscripción de niños y niñas    </t>
  </si>
  <si>
    <t xml:space="preserve">Estancia Infantil </t>
  </si>
  <si>
    <t xml:space="preserve">Capacitación en tema de prevención de violencia a las y los funcionarios de la Administración Pública Municipal impartida </t>
  </si>
  <si>
    <t xml:space="preserve">Porcentaje asistencia de enlaces asignados en temas de prevención de violencia </t>
  </si>
  <si>
    <t>Mide el porcentaje de enlaces asistentes a capacitación de PV 2020</t>
  </si>
  <si>
    <t>(EACPV / EPCPV)*100</t>
  </si>
  <si>
    <t xml:space="preserve">Registros de control interno. </t>
  </si>
  <si>
    <t>Esta capacitación esta programada a realizarse durante el segundo trimestre.</t>
  </si>
  <si>
    <t>Sindicatura Municipal</t>
  </si>
  <si>
    <t>Paola Rocío Avila González</t>
  </si>
  <si>
    <t>Asistencias a sesiones ordinarias, extraordinarias y solemnes de Cabildo realizadas</t>
  </si>
  <si>
    <t>Porcentaje de asistencias a las sesiones realizadas</t>
  </si>
  <si>
    <t>Mide el porcentaje de asistencias  a sesiones ordinarias, extraordinarias y solemnes de Cabildo realizadas</t>
  </si>
  <si>
    <t>(AR/AP)*100</t>
  </si>
  <si>
    <t>Página oficial del H. Ayuntamiento de Juárez, en el apartado de Gobierno Municipal - Sindicatura Municipal: Informe de Actividades</t>
  </si>
  <si>
    <t>Síndica Municipal</t>
  </si>
  <si>
    <t>Informes sobre análisis de la situación financiera municipal emitidos</t>
  </si>
  <si>
    <t>Porcentaje de informes sobre el análisis de la situación financiera municipal emitidos.</t>
  </si>
  <si>
    <t>Mide el porcentaje de los informes de sistuación financiaera emitidos por la Sindicatura Municipal con base en las visitas a la Tesorería Municipal.</t>
  </si>
  <si>
    <t>(IE/IP)*100</t>
  </si>
  <si>
    <t xml:space="preserve">Reportes y/o documentos de trabajo generados por la Direcciónd e Auditoría Financiera Contable												</t>
  </si>
  <si>
    <t>Auditoría Financiera Contable</t>
  </si>
  <si>
    <t>Auditorías a Dependencias y Organismos Descentralizados que ejerzan recursos de la hacienda pública realizadas.</t>
  </si>
  <si>
    <t>Porcentaje de auditorías realizadas</t>
  </si>
  <si>
    <t>Mide el porcentaje de auditorías a Dependencias y Organismos Descentralizados que ejerzan recursos de la hacienda pública realizadas</t>
  </si>
  <si>
    <t>Auditoría Financiera Contable, Auditoría Administrativa, Auditoría Jurídica y de Obra Pública</t>
  </si>
  <si>
    <t>Revisiones e inspecciones a la cuenta pública realizadas.</t>
  </si>
  <si>
    <t>Porcentaje de revisiones e inspecciones a la cuenta pública realizadas</t>
  </si>
  <si>
    <t>Mide el porcentaje de revisiones e inspecciones realizadas</t>
  </si>
  <si>
    <t>(REIR/REIP)*100</t>
  </si>
  <si>
    <t>Reportes y/o documentos de trabajo generados por la Dirección de Auditoría Financiera Contable, Administrativa, Jurídica y de Obra Pública.</t>
  </si>
  <si>
    <t>Control del patrimonio municipal implementado</t>
  </si>
  <si>
    <t>Porcentaje de inventarios de bienes muebles e inmuebles propiedad del municipio realizados</t>
  </si>
  <si>
    <t>Mide el porcentaje de inventarios de bienes muebles e inmuebles realizados</t>
  </si>
  <si>
    <t>(IBMIR/IBMIP) *100</t>
  </si>
  <si>
    <t>Informe trimestral de actividades publicado</t>
  </si>
  <si>
    <t>Porcentaje de Informes de actividades publicados</t>
  </si>
  <si>
    <t>Mide el porcentaje de Informes trimestrales de actividades publicados</t>
  </si>
  <si>
    <t>(ITAP/ITAPP) *100</t>
  </si>
  <si>
    <t>Página oficial del H. Ayuntamiento de Juárez, en el apartado de Gobierno Municipal - Sindicatura Municipal: http://www.juarez.gob.mx/sindicatura/</t>
  </si>
  <si>
    <t>Conmemoración del "Día Internacional de la eliminación de la violencia contra las mujeres" implementada</t>
  </si>
  <si>
    <t>Porcentaje de actividades de conmemoración del "Día internacional de la eliminación de la violencia contra las mujeres" implementadas</t>
  </si>
  <si>
    <t>Mide el porcentaje de actividades de conmemoración implementadas</t>
  </si>
  <si>
    <t>(ACI/ACP)*100</t>
  </si>
  <si>
    <t>Comunicación Social</t>
  </si>
  <si>
    <t>Lic. Guadalupe Ruiz</t>
  </si>
  <si>
    <t>Sentido del indicador</t>
  </si>
  <si>
    <t>Eventos con artistas apoyados</t>
  </si>
  <si>
    <t>Porcentaje de eventos con artistas apoyados en el año</t>
  </si>
  <si>
    <t>Mide el porcentaje de eventos con artistas apoyados por parte del Instituto en el 2020</t>
  </si>
  <si>
    <t>(EAA2020/EAPA2020)*100</t>
  </si>
  <si>
    <t>Difusión de eventos en diferentes medios de comunicación</t>
  </si>
  <si>
    <t>Debido a la contingencia por el COVID-19 que la ciudadanía enfrenta, los eventos se retomarán en los próximos trimestres.</t>
  </si>
  <si>
    <t>Dirección de Desarrollo Cultural y Artístico</t>
  </si>
  <si>
    <t>COMPONENTE C02PV</t>
  </si>
  <si>
    <t>Evento Expresarte en el suroriente realizado</t>
  </si>
  <si>
    <t xml:space="preserve">Porcentaje de alumnos beneficiados con el evento Expresarte realizado en el suroriente </t>
  </si>
  <si>
    <t xml:space="preserve">Mide el porcentaje de alumnos beneficiados con el evento Expresarte realizado en el suroriente </t>
  </si>
  <si>
    <t>(ABEER2020/APBEE2020)*100</t>
  </si>
  <si>
    <t>Encuestas a los niños</t>
  </si>
  <si>
    <t>Coordinación de Difusión y Comunicación</t>
  </si>
  <si>
    <t>COMPONENTE C03PV</t>
  </si>
  <si>
    <t>Evento Orquesta en tu colonia en el suroriente realizado</t>
  </si>
  <si>
    <t xml:space="preserve">Porcentaje de iglesias beneficiadas en el suroriente con el evento Orquesta en tu colonia </t>
  </si>
  <si>
    <t xml:space="preserve">Mide el porcentaje de iglesias localizadas en el suroriente que se benefician con el evento Orquesta en tu colonia </t>
  </si>
  <si>
    <t>(IBEOCR2020/IPBEOC2020)*100</t>
  </si>
  <si>
    <t>Debido a la contingencia que la ciudadanía enfrenta, se tuvieron que cancelar los eventos en este segundo trimestre, los cuales se reprogramaron para el tercer trimestre.</t>
  </si>
  <si>
    <t>COMPONENTE C04PV</t>
  </si>
  <si>
    <t>Evento Arte en las calles en el suroriente realizado</t>
  </si>
  <si>
    <t>Porcentaje de espacios públicos en el suroriente beneficiados con evento Arte en las calles</t>
  </si>
  <si>
    <t>Mide el porcentaje de espacios públicos rehabilitados a través de su intervención con el evento Arte en las calles</t>
  </si>
  <si>
    <t>(EPR2020/EPPR2020)*100</t>
  </si>
  <si>
    <t>COMPONENTE C05PV</t>
  </si>
  <si>
    <t>Evento Cultura en Movimiento en el suroriente realizado</t>
  </si>
  <si>
    <t>Porcentaje de espacios públicos atendidos con evento Cultura en movimiento en el suroriente</t>
  </si>
  <si>
    <t xml:space="preserve">Mide el porcentaje de espacios públicos atendidos gracias a la realización del evento Cultura en movimiento en el suroriente </t>
  </si>
  <si>
    <t>(EPA2020/EPPA2020)*100</t>
  </si>
  <si>
    <t>COMPONENTE C06PV</t>
  </si>
  <si>
    <t xml:space="preserve">Evento Festival de Barrios en el suroriente realizado </t>
  </si>
  <si>
    <t>Porcentaje de eventos realizados para el Festival de Barrios en el suroriente</t>
  </si>
  <si>
    <t>Mide el porcentaje de eventos del Festival de Barrios realizados en el suroriente</t>
  </si>
  <si>
    <t>(EFBR2020/EPRFB2020)*100</t>
  </si>
  <si>
    <t>Eventos Festival Siglo de Oro, Festival de Teatro, Festival Gisarte, Festival Tradiciones de Vida y Muerte, y Festival de la Ciudad realizados</t>
  </si>
  <si>
    <t>Porcentaje de artistas o compañías participantes en festivales</t>
  </si>
  <si>
    <t>Mide el porcentaje de artistas o compañias que participan en Festival Siglo de Oro, Festival de Teatro, Festival Gisarte, Festival Tradiciones de Vida y Muerte, y Festival de la Ciudad</t>
  </si>
  <si>
    <t>(APFR2020/APPF)*100</t>
  </si>
  <si>
    <t>Debido a la contingencia que la ciudadanía enfrenta, se tuvo que cancelar el Festival Internacional de Drama Siglo de Oro para este segundo trimestre, los demás festivales están programados para el tercer y cuarto trimestre.</t>
  </si>
  <si>
    <t>Dirección de Investigación y Documentación</t>
  </si>
  <si>
    <t>Espectáculos en el Centro Municipal de las Artes realizados</t>
  </si>
  <si>
    <t>Exposiciones museográficas permanentes realizadas</t>
  </si>
  <si>
    <t>Porcentaje de personas que visitan las exposiciones museográficas</t>
  </si>
  <si>
    <t>Mide el porcentaje de personas asistentes a exposiciones museográficas permanentes realizadas</t>
  </si>
  <si>
    <t>(PAEMR2020/PAEMP2020)*100</t>
  </si>
  <si>
    <t>Dirección de Bienes Patrimoniales</t>
  </si>
  <si>
    <t>Presea a la trayectoria otorgada</t>
  </si>
  <si>
    <t xml:space="preserve">Presea a la trayectoria otorgada </t>
  </si>
  <si>
    <t>Mide el cumplimiento de entrega de la Presea a la trayectoria</t>
  </si>
  <si>
    <t>CEPT</t>
  </si>
  <si>
    <t>Solicitudes</t>
  </si>
  <si>
    <t>La entrega de la presea se tiene programada para el último trimestre del año.</t>
  </si>
  <si>
    <t>Lic. Ilse Valeria Rubio</t>
  </si>
  <si>
    <t>"Programa de becas de equidad social" implementado</t>
  </si>
  <si>
    <t xml:space="preserve">Promedio de estudiantes que califican para recibir una beca </t>
  </si>
  <si>
    <t>Mide el total de estudiantes que cumplen con los requisitos para acceder a una beca de equidad social por convocatoria</t>
  </si>
  <si>
    <t>NECOBES/NC</t>
  </si>
  <si>
    <t>Solicitudes recibidas</t>
  </si>
  <si>
    <t>La entrega de becas se realizó al cierre del segundo trimestre, beneficiando a 3,400 familias juarenses.</t>
  </si>
  <si>
    <t>Coordinación de Acción Educativa (Becas)</t>
  </si>
  <si>
    <t>"Programa de becas de equidad social" en el suroriente implementado</t>
  </si>
  <si>
    <t>Promedio de estudiantes que califican para recibir una beca en el suroriente</t>
  </si>
  <si>
    <t>Mide el total de estudiantes que cumplen con los requisitos para acceder a una beca de equidad social por convocatoria en el suroriente</t>
  </si>
  <si>
    <t>NECOBESS/NCS</t>
  </si>
  <si>
    <t xml:space="preserve">Al cierre del segundo trimestre, se benefició a un total de 600 familias habitantes del suroriente. </t>
  </si>
  <si>
    <t>"Programa Biblio Avión" implementado</t>
  </si>
  <si>
    <t>Variación porcentual de visitas guiadas realizadas en el Biblio Avión</t>
  </si>
  <si>
    <t>Mide el total de visitas guiadas realizadas en el 2020 en comparación con las realizadas en el 2019</t>
  </si>
  <si>
    <t>([NVGR2020 / NVGR2019]-1)*100</t>
  </si>
  <si>
    <t>Variación porcentual</t>
  </si>
  <si>
    <t xml:space="preserve">Bitácoras de registros </t>
  </si>
  <si>
    <t>Debido a la contingencia por el COVID-19, se cerraron las puertas del Biblio Avión en el mes de marzo, lo anterior hasta nuevo aviso emitido por las autoridades correspondientes; por ello no se logró llegar a la meta establecida para el segundo trimestre. Es importante mencionar que la Direccion de Educación puso en marcha proyectos virtuales por medio de videos descriptivos, en los cuales se muestran actividades diversas con las cuales la ciudadania tiene la oportunidad de aprender sobre la riqueza y diversidad del mundo a través de los sistemas digitales que ofrece el Biblio Avión, como realidad virtual, plataforma digital, audiovisual y visitas guiadas.</t>
  </si>
  <si>
    <t>Coordinación de Bibliotecas Públicas Municipales</t>
  </si>
  <si>
    <t>"Programa de fomento a la lectura" implementado</t>
  </si>
  <si>
    <t xml:space="preserve">Porcentaje de actividades realizadas dentro de las bibliotecas públicas municipales    </t>
  </si>
  <si>
    <t xml:space="preserve">Mide el total de actividades que se ofrecen a la ciudadanía en las bibliotecas públicas municipales </t>
  </si>
  <si>
    <t>(NARB/NAPB)*100</t>
  </si>
  <si>
    <t xml:space="preserve">Libros de registro </t>
  </si>
  <si>
    <t>Debido a la contingencia por el COVID-19, las bibliotecas tuvieron que ser cerradas en su totalidad en el mes de marzo, lo anterior hasta nuevo aviso emitido por las autoridades correspondientes; por ello se redoblarán esfuerzos durante los próximos trimestres para cumplir con las metas establecidas. La Dirección de Educación puso en marcha proyectos virtuales por medio de videos descriptivos, en los cuales se muestran actividades diversas con las que la ciudadania tiene  la oportunidad conocer las bibliotecas públicas municipales, y las actividades que diariamente se realizan en éstas.</t>
  </si>
  <si>
    <t>"Programa de fomento a la lectura" en el suroriente implementado</t>
  </si>
  <si>
    <t>Porcentaje de actividades realizadas dentro de las bibliotecas públicas municipales en el suroriente</t>
  </si>
  <si>
    <t xml:space="preserve">Mide el total de actividades que se ofrecen a la ciudadanía en las bibliotecas públicas municipales en el suroriente </t>
  </si>
  <si>
    <t>(NARBS/NAPBS)*100</t>
  </si>
  <si>
    <t>Debido a la contingencia de salud por el COVID-19 , la Dirección de Educación puso en marcha proyectos virtuales por medio de videos descriptivos, en los cuales se muestran actividades diversas con las cuales la ciudadanía tiene la oportunidad conocer las bibliotecas públicas municipales, y las actividades que diariamente se realizan en éstas.</t>
  </si>
  <si>
    <t>"Programa Mochilatón" implementado</t>
  </si>
  <si>
    <t xml:space="preserve">Promedio de estudiantes que califican para recibir kit de útiles escolares </t>
  </si>
  <si>
    <t>Mide el total de estudiantes que cumplen con los requisitos para recibir un kit escolar por convocatoria</t>
  </si>
  <si>
    <t>NECRKE/NC</t>
  </si>
  <si>
    <t>Las actividades serán ejecutadas hasta el tercer y cuarto trimestre del año.</t>
  </si>
  <si>
    <t xml:space="preserve">Coordinación General Operativa </t>
  </si>
  <si>
    <t>"Programa La escuela, mi segunda casa" implementado</t>
  </si>
  <si>
    <t>Porcentaje de escuelas que reciben apoyos para mejorar la infraestructura de sus instalaciones</t>
  </si>
  <si>
    <t xml:space="preserve">Mide el total de escuelas beneficiadas con el programa para mejorar la infraestructura de sus instalaciones beneficiando al total de su población estudiantil </t>
  </si>
  <si>
    <t>(NEBP/NEPB)*100</t>
  </si>
  <si>
    <t xml:space="preserve">Solicitudes seleccionadas </t>
  </si>
  <si>
    <t xml:space="preserve">Durante el segundo trimestre del año, y a pesar de la contingencia COVID19, se hizo entrega de kit de mejora de infraestructura educativa a traves del programa la escuela mi segunda casa a 6 planteles educativos . </t>
  </si>
  <si>
    <t>Coordinación de Gestión de Mejora de la Calidad e Infraestructura Educativa</t>
  </si>
  <si>
    <t>COMPONENTE C08PV</t>
  </si>
  <si>
    <t>"Programa La escuela, mi segunda casa" en el suroriente implementado</t>
  </si>
  <si>
    <t>Porcentaje de escuelas que reciben apoyos para mejorar la infraestructura de sus instalaciones en el suroriente</t>
  </si>
  <si>
    <t>Mide el total de escuelas beneficiadas con el programa para mejorar la infraestructura de sus instalaciones beneficiando al total de su población estudiantil en el suroriente</t>
  </si>
  <si>
    <t>(NEBPS/NEPBS)*100</t>
  </si>
  <si>
    <t>"Programa Ajedrez Comunitario" implementado</t>
  </si>
  <si>
    <t xml:space="preserve">Porcentaje de participantes en los torneos masivos del Ajedrez Comunitario   </t>
  </si>
  <si>
    <t>Mide el total de personas que participan en los torneos de Ajedrez Comunitario</t>
  </si>
  <si>
    <t>(NPTAC/NPPTAC)*100</t>
  </si>
  <si>
    <t xml:space="preserve">Durante el segundo trimestre no se realizaron torneos debido a la contingencia por el COVID-19. Se retomarán actividades durante el tercer y cuarto trimestre. </t>
  </si>
  <si>
    <t xml:space="preserve">Coordinación de Proyectos Culturales y Educativos </t>
  </si>
  <si>
    <t xml:space="preserve">No se registraron torneos realizados </t>
  </si>
  <si>
    <t>Feria infantil de Protección Civil realizada</t>
  </si>
  <si>
    <t xml:space="preserve">Promedio de estudiantes que participan en la Feria infantil de Protección Civil  </t>
  </si>
  <si>
    <t>Mide el total de estudiantes que se benefician de la Feria intantil de Protección Civil en relación a las escuelas invitadas</t>
  </si>
  <si>
    <t>NESPFIPC/NEPFIPC</t>
  </si>
  <si>
    <t>Oficios de confirmación</t>
  </si>
  <si>
    <t xml:space="preserve">"Programa Ponte Trucha" implementado </t>
  </si>
  <si>
    <t xml:space="preserve">Porcentaje de conferencias brindadas a través del "Programa Ponte Trucha" 2020  </t>
  </si>
  <si>
    <t xml:space="preserve">Mide el total de conferencias impartidas en escuelas a través del "Programa Ponte Trucha"  </t>
  </si>
  <si>
    <t>(NCI/NCP)*100</t>
  </si>
  <si>
    <t>Debido a la contingencia por el COVID-19, las escuelas fueron cerradas en su totalidad en el mes de marzo, lo anterior hasta nuevo aviso emitido por las autoridades correspondientes; por ello se redoblarán esfuerzos durante los próximos trimestres para cumplir con las metas establecidas.</t>
  </si>
  <si>
    <t>COMPONENTE C12PV</t>
  </si>
  <si>
    <t>"Programa Ponte Trucha" en el suroriente implementado</t>
  </si>
  <si>
    <t>Porcentaje de conferencias brindadas a través del "Programa Ponte Trucha" 2020   en el suroriente</t>
  </si>
  <si>
    <t>Mide el total de conferencias impartidas en escuelas a través del "Programa Ponte Trucha" en el suroriente</t>
  </si>
  <si>
    <t>(NCIS/NCPS)*100</t>
  </si>
  <si>
    <t>Debido a la contingencia por el COVID-19, las escuelas en el suroriente fueron cerradas en su totalidad en el mes de marzo, lo anterior hasta nuevo aviso emitido por las autoridades correspondientes; por ello se redoblarán esfuerzos durante los próximos trimestres para cumplir con las metas establecidas.</t>
  </si>
  <si>
    <t xml:space="preserve">Actos cívicos realizados </t>
  </si>
  <si>
    <t>Variación porcentual de escuelas participantes en eventos cívicos</t>
  </si>
  <si>
    <t>Mide el total de las escuelas participantes en los eventos cívicos realizados en el 2020, en relación a las escuelas participantes en el 2019</t>
  </si>
  <si>
    <t>([NEPEAC2020/NEPEAC2019]-1)*100</t>
  </si>
  <si>
    <t xml:space="preserve">Coordinación de Actos Cívicos </t>
  </si>
  <si>
    <t>"Programa Bienestar familiar y escolar" implementado</t>
  </si>
  <si>
    <t>Promedio de personas beneficiadas con el "Programa Bienestar familiar y escolar"</t>
  </si>
  <si>
    <t xml:space="preserve">Mide el total de personas beneficiadas a través de los talleres impartidos bajo el "Programa Bienestar familiar y escolar"  </t>
  </si>
  <si>
    <t>NPB2020/NTI2020</t>
  </si>
  <si>
    <t>Listados de asistentes</t>
  </si>
  <si>
    <t>En el mes de marzo arrancó el "Programa Bienestar familiar y escolar"; sin embargo, debido a la contingencia por el COVID-19, se cerraron las escuelas en su totalidad, por ello se redoblarán esfuerzos durante los próximos trimestres para cumplir con las metas establecidas.</t>
  </si>
  <si>
    <t>Coordinación de Bienestar Familiar y Escolar</t>
  </si>
  <si>
    <t>COMPONENTE C15PV</t>
  </si>
  <si>
    <t>"Programa Bienestar familiar y escolar" en el suroriente implementado</t>
  </si>
  <si>
    <t>Promedio de personas beneficiadas con el "Programa Bienestar familiar y escolar" en el suroriente</t>
  </si>
  <si>
    <t>Mide el total de personas beneficiadas a través de los talleres impartidos bajo el "Programa Bienestar familiar y escolar" en el suroriente</t>
  </si>
  <si>
    <t>NPBS2020/NTIS2020</t>
  </si>
  <si>
    <t>En el mes de marzo arrancó el "Programa Bienestar familiar y escolar" en el suroriente; sin embargo, debido a la contingencia por el COVID-19, se cerraron las escuelas en su totalidad, por ello se redoblarán esfuerzos durante los próximos trimestres para cumplir con las metas establecidas.</t>
  </si>
  <si>
    <t>COMPONENTE C16</t>
  </si>
  <si>
    <t>Apoyos culturales y sociales entregados</t>
  </si>
  <si>
    <t>Porcentaje de apoyos culturales y sociales otorgados en el 2020</t>
  </si>
  <si>
    <t xml:space="preserve">Mide el porcentaje de apoyos culturales y sociales entregados a escuelas de sectores vulnerables y/o personas fÍsicas </t>
  </si>
  <si>
    <t>(NAE/NAP)*100</t>
  </si>
  <si>
    <t xml:space="preserve">Oficios entregados </t>
  </si>
  <si>
    <t>Debido a la contingencia por el COVID-19, no se registraron solicitudes de apoyo para este trimestre, por lo que se redoblarán esfuerzos para cumplir las metas en los próximos trimestres del 2020.</t>
  </si>
  <si>
    <t xml:space="preserve">Coordinación General Administrativa </t>
  </si>
  <si>
    <t>Estefanía Pérez</t>
  </si>
  <si>
    <t>"Programa de prevención y control de adicciones" implementado</t>
  </si>
  <si>
    <t xml:space="preserve">Promedio de personas capacitadas en la prevención de las adicciones </t>
  </si>
  <si>
    <t>Mide el total de personas capacitadas en materia de prevención de las adicciones con relación a las acciones realizadas</t>
  </si>
  <si>
    <t>TPC2020/TAR2020</t>
  </si>
  <si>
    <t>Hojas de registro</t>
  </si>
  <si>
    <t>Las acciones programadas a realizarse este trimestre tuvieron que ser recalendarizadas a causa de la pandemia actual, por lo tanto no hubo avance en la meta.</t>
  </si>
  <si>
    <t>"Programa de prevención y control de adicciones" en el suroriente implementado</t>
  </si>
  <si>
    <t>Promedio de personas capacitadas en la prevención de las adicciones en el suroriente</t>
  </si>
  <si>
    <t>Mide el total de personas capacitadas en materia de prevención de las adicciones con relación a las acciones realizadas en el suroriente</t>
  </si>
  <si>
    <t>TPCS2020/TARS2020</t>
  </si>
  <si>
    <t>"Programa Brigada integral de medicina preventiva" implementado</t>
  </si>
  <si>
    <t>Porcentaje de personas atendidas en las Brigadas integrales de medicina preventiva</t>
  </si>
  <si>
    <t>Mide el total de personas atendidas en materia de medicina preventiva</t>
  </si>
  <si>
    <t>(TPA2020/TPPA2020)*100</t>
  </si>
  <si>
    <t>"Programa Mejorar una vida/ Banco de tecnología de asistencia" implementado</t>
  </si>
  <si>
    <t>Porcentaje de personas vulnerables beneficiadas con el Banco de tecnología de asistencia</t>
  </si>
  <si>
    <t>Mide el total de personas vulnerables beneficiadas con el "Programa Banco de tecnología de asistencia" en relación a los equipos médicos disponibles</t>
  </si>
  <si>
    <t>(TPVB2020/TPVPB2020)*100</t>
  </si>
  <si>
    <t>Listas de beneficiarios</t>
  </si>
  <si>
    <t>Debido a la contingencia actual, los eventos de entrega de equipo de tecnología de asistencia se han pospuesto; sin embargo, las solicitudes atendidas aquí reportadas se realizaron directamente en la Dependencia.</t>
  </si>
  <si>
    <t>"Programa de prevención y detección de enfermedades de transmisión sexual, Virus de Inmunodeficiancia Humana y sífilis" implementado</t>
  </si>
  <si>
    <t>Promedio de personas beneficiadas con pruebas de Virus de Inmunodeficiencia Humana y sífilis</t>
  </si>
  <si>
    <t>Mide el total de personas beneficiadas con pruebas rápidas de Virus de Inmunodeficiencia Humana y sífilis en 2020 con relación a las acciones realizadas en 2020</t>
  </si>
  <si>
    <t>TPBPR2020/AR2020</t>
  </si>
  <si>
    <t>Bitácoras de registros</t>
  </si>
  <si>
    <t>"Programa Promoción de lactancia materna" implementado</t>
  </si>
  <si>
    <t>Porcentaje de satisfacción con el servicio del lactario</t>
  </si>
  <si>
    <t>Calidad</t>
  </si>
  <si>
    <t>Mide la calidad del servicio del lactario por medio de una encuesta de satisfacción realizada a las mujeres usuarias</t>
  </si>
  <si>
    <t>(TMSS2020/TMUL2020)*100</t>
  </si>
  <si>
    <t>Encuestas realizadas</t>
  </si>
  <si>
    <t>"Programa de envejecimiento saludable" implementado</t>
  </si>
  <si>
    <t>Promedio de personas grandes beneficiadas con el "Programa envejecimiento saludable"</t>
  </si>
  <si>
    <t>Mide el total de personas grandes beneficiadas en 2020 con las acciones designadas para el "Programa envejecimiento saludable"</t>
  </si>
  <si>
    <t>TAMB2020/TAR2020</t>
  </si>
  <si>
    <t>Debido a la contingencia actual, los centros comunitarios en donde se realiza este programa no están en funcionamiento, por lo tanto se han pospuesto las actividades de este programa hasta nuevo aviso.</t>
  </si>
  <si>
    <t>Acciones para certificación de edificios libres de humo implementadas</t>
  </si>
  <si>
    <t>Certificación de un edificio como libre de humo</t>
  </si>
  <si>
    <t>Mide el cumplimiento de actividades como capacitaciones, limpieza y habilitación sobre temas de tabaquismo para el logro de la certificación del edificio como libre de humo</t>
  </si>
  <si>
    <t>CELH</t>
  </si>
  <si>
    <t>Certificado expedido</t>
  </si>
  <si>
    <t>La fecha de certificación estaba programada para el primer trimestre; sin embargo, debido a la contingencia del COVID-19, se han pospuesto todos los eventos.</t>
  </si>
  <si>
    <t>"Programa Evita Accidentes" implementado</t>
  </si>
  <si>
    <t>Promedio de empleados que reciben capacitación para la prevención de accidentes</t>
  </si>
  <si>
    <t>Mide el total de empleados que se capacitan a través del "Programa Evita Accidentes"</t>
  </si>
  <si>
    <t>TECEA2020/TCR</t>
  </si>
  <si>
    <t>"Programa Prevención de suicidio y manejo integral de la ansiedad y depresión" implementado</t>
  </si>
  <si>
    <t>Promedio de alumnos que se educaron en el tema de prevención de suicidio y manejo integral de la ansiedad y depresión</t>
  </si>
  <si>
    <t>Mide el total de alumnos que recibieron información sobre la prevención del suicidio y manejo integral de la ansiedad y depresión</t>
  </si>
  <si>
    <t>TAIPS2020/ARP</t>
  </si>
  <si>
    <t>Bitacoras de registro</t>
  </si>
  <si>
    <t>Este programa se implementó en su totalidad durante el primer trimestre del año.</t>
  </si>
  <si>
    <t>COMPONENTE C11PV</t>
  </si>
  <si>
    <t>"Programa Prevención de suicidio y manejo integral de la ansiedad y depresión" en el suroriente implementado</t>
  </si>
  <si>
    <t>Promedio de población capacitada en la prevención de suicidio y manejo de la ansiedad y depresión en el suroriente</t>
  </si>
  <si>
    <t xml:space="preserve">Mide el total de población capacitada en materia de prevención de suicidio y manejo de la ansiedad y depresión en el suroriente </t>
  </si>
  <si>
    <t>Campaña de promoción del servicio de salud y atención médica continua en la Unidad Administrativa Benito Juárez implementada</t>
  </si>
  <si>
    <t>Campaña de promoción del servicio de salud</t>
  </si>
  <si>
    <t>Mide el cumplimiento de actividades de campaña, como repartición de volantes y colocación de pósters, para la promoción del servicio de salud y atención médica continua en la Unidad Administrativa Benito Juárez</t>
  </si>
  <si>
    <t>RCSS2020</t>
  </si>
  <si>
    <t>Fotografías de campaña</t>
  </si>
  <si>
    <t>La fecha de campaña del servicio médico está programada para el tercer trimestre del año.</t>
  </si>
  <si>
    <t>COMPONENTE 13</t>
  </si>
  <si>
    <t>Subrogaciones médicas para los trabajadores de Municipio de Ciudad Juárez pagadas</t>
  </si>
  <si>
    <t>Promedio de acciones dirigidas a la subrogación del servicio médico de los empleados municipales</t>
  </si>
  <si>
    <t>Mide el total de acciones realizadas con relación a la subrogación del servicio de salud para los trabajadores de Municipio de Ciudad Juárez</t>
  </si>
  <si>
    <t>TAR/SMR</t>
  </si>
  <si>
    <t>Formatos múltiples</t>
  </si>
  <si>
    <t>Dirección General de Servicios Públicos</t>
  </si>
  <si>
    <t>Lic. Julio Rodríguez</t>
  </si>
  <si>
    <t>Mantenimiento integral de las áreas verdes implementado</t>
  </si>
  <si>
    <t>Porcentaje de mantenimiento a las áreas verdes</t>
  </si>
  <si>
    <t>Mide el avance de mantenimiento que se le brinda a las áreas verdes en la ciudad</t>
  </si>
  <si>
    <t>(TARMAV2020/TAPMAV2020)*100</t>
  </si>
  <si>
    <t xml:space="preserve">Registro interno </t>
  </si>
  <si>
    <t>Dirección de Parques y Jardines</t>
  </si>
  <si>
    <t>Mantenimiento integral de las áreas verdes en el suroriente implementado</t>
  </si>
  <si>
    <t>Porcentaje de mantenimiento a las áreas verdes en el suroriente</t>
  </si>
  <si>
    <t>Mide el avance en el mantenimiento que se le brinda a las áreas verdes en el suroriente</t>
  </si>
  <si>
    <t>(TARMAVS2020/TAPMAVS2020)*100</t>
  </si>
  <si>
    <t>Reparación del sistema de luminarias implementada</t>
  </si>
  <si>
    <t>Porcentaje de mantenimiento a la red de alumbrado público en la ciudad</t>
  </si>
  <si>
    <t>Mide el porcentaje de avance en el mantenimiento y reparaciones a la red de alumbrado público</t>
  </si>
  <si>
    <t>(TARRRAP2020/TARPRAP2020)*100</t>
  </si>
  <si>
    <t>Dirección de Alumbrado Público</t>
  </si>
  <si>
    <t xml:space="preserve"> </t>
  </si>
  <si>
    <t>Reparación del sistema de luminarias en el suroriente implementada</t>
  </si>
  <si>
    <t>Porcentaje de mantenimiento a la red de alumbrado público en el suroriente</t>
  </si>
  <si>
    <t>Mide el porcentaje de avance en el mantenimiento y reparaciones a la red de alumbrado público en el suroriente</t>
  </si>
  <si>
    <t>(TARRRAPS2020/TARPRAPS2020)*100</t>
  </si>
  <si>
    <t>Certificación Rastro TIF (Tipo Inspección Federal) implementada</t>
  </si>
  <si>
    <t>Porcentaje de avance en certificación para el Rastro TIF (Tipo Inspección Federal)</t>
  </si>
  <si>
    <t>Mide el porcentaje de avance en las actividades para lograr la certificación federal TIF (Tipo Inspección Federal) en el 2020</t>
  </si>
  <si>
    <t>(TARCR2020/TAPCR2020)*100</t>
  </si>
  <si>
    <t>Este trimestre se realizaron más acciones como registros de procesos de saneamiento, limpieza y supervisión, por ello, la meta anual se vio superada.</t>
  </si>
  <si>
    <t>Dirección de Industrialización Agropecuaria</t>
  </si>
  <si>
    <t>Producto cárnico de calidad brindado</t>
  </si>
  <si>
    <t>Porcentaje de cabezas de ganado sacrificadas</t>
  </si>
  <si>
    <t>Mide el porcentaje de avance de acciones referentes al sacrificio de ganado en el 2020</t>
  </si>
  <si>
    <t>(TSR2020/TSP2020)*100</t>
  </si>
  <si>
    <t>Cumplimiento de operativos de limpieza implementados</t>
  </si>
  <si>
    <t>Porcentaje de acciones realizadas durante los operativos de limpieza en la ciudad</t>
  </si>
  <si>
    <t>Mide el porcentaje de acciones que se llevan a cabo durante los operativos de limpieza en la ciudad</t>
  </si>
  <si>
    <t>(TAROL2020/TAPOL2020)*100</t>
  </si>
  <si>
    <t>Dirección de Limpia</t>
  </si>
  <si>
    <t>Cumplimiento de operativos de limpieza en el suroriente implementados</t>
  </si>
  <si>
    <t>Porcentaje de acciones realizadas durante los operativos de limpieza en el suroriente</t>
  </si>
  <si>
    <t>Mide el porcentaje de acciones que se llevan a cabo durante los operativos de limpieza en el suroriente</t>
  </si>
  <si>
    <t>(TAROLS2020/TAPOLS2020)*100</t>
  </si>
  <si>
    <t>Atención a peticiones de maquinaria pesada implementada</t>
  </si>
  <si>
    <t>Porcentaje de limpieza de vialidades realizada</t>
  </si>
  <si>
    <t>Mide el porcentaje de acciones implementadas en la limpieza de las vialidades de la ciudad</t>
  </si>
  <si>
    <t>(TALVR2020/TALVP2020)*100</t>
  </si>
  <si>
    <t>Este trimestre se retiraron de la vía pública 5 mil 619 llantas; sin embargo, no se han realizado acciones con barrido mecánico, sólo barrido manual.</t>
  </si>
  <si>
    <t>Gabriel Alfageme de los Cobos</t>
  </si>
  <si>
    <t>Componente 01</t>
  </si>
  <si>
    <t>Trámites y servicios ante ventanilla única realizados</t>
  </si>
  <si>
    <t xml:space="preserve">Porcentaje de trámites y servicios atendidos </t>
  </si>
  <si>
    <t>Mide el porcentaje de avance de los tramites y servicios realizados entre programados</t>
  </si>
  <si>
    <t>(TSR/TSP)*100</t>
  </si>
  <si>
    <t>Documentos de la Dirección General de Desarrollo Urbano</t>
  </si>
  <si>
    <t>Componente 02</t>
  </si>
  <si>
    <t>Acciones de supervisión en campo realizadas</t>
  </si>
  <si>
    <t xml:space="preserve">Variación porcentual de supervisiones realizadas </t>
  </si>
  <si>
    <t>Mide el total de supervisiones realizadas en el 2020 en comparación con las realizadas en el 2019</t>
  </si>
  <si>
    <t>([Número de supervisiones  realizadas en el 2020 / Número de supervisiones realizadas en el 2019]-1)*100</t>
  </si>
  <si>
    <t xml:space="preserve">Este indicador pretende medir incremento en un 28.75 %  de acciones de supervisión en relación a lo programado en el 2019  </t>
  </si>
  <si>
    <t>Componente 03</t>
  </si>
  <si>
    <t>Programa actualización de padrón de Licencias de funcionamiento y recuperación cartera vencida implementado</t>
  </si>
  <si>
    <t>Porcentaje cuentas depuradas de la cartera vencida</t>
  </si>
  <si>
    <t>Mide el porcentaje de cuentas depuradas de la cartera vencida entre las cuentas programadas a depurar</t>
  </si>
  <si>
    <t>(Cuentas depuradas / Cuentas programadas a depurar) *100</t>
  </si>
  <si>
    <t>Componente PV04</t>
  </si>
  <si>
    <t xml:space="preserve">Predios baldíos o en desuso con un impacto negativo para su recuperación en términos de prevención de violencia e imagen identificados </t>
  </si>
  <si>
    <t>Porcentaje de predios baldíos o en desuso recuperados</t>
  </si>
  <si>
    <t>Mide el porcentaje de predios baldíos o en desuso recuperados entre los predios baldíos o en desuso programados a recuperar</t>
  </si>
  <si>
    <t>(Predios recuperados / Predios programados a recuperar) *100</t>
  </si>
  <si>
    <t>Componente 05</t>
  </si>
  <si>
    <t>Herramienta de Transferencia de Potencial Urbano implementada</t>
  </si>
  <si>
    <t>Variación porcentual de fraccionamientos que utilizan la TPU</t>
  </si>
  <si>
    <t>Mide el total de fraccionamientos que realizan TPU en el 2020 con los realizados en el 2019</t>
  </si>
  <si>
    <t>([Fraccionamientos que realizan TPU en el 2020 / Fraccionamientos realizados con TPU en el 2019]-1)*100</t>
  </si>
  <si>
    <t>Este indicador pretende medir el incremento del 25% de fraccionamientos que implementan el TPU en relación al 2019</t>
  </si>
  <si>
    <t>Componente 06</t>
  </si>
  <si>
    <t>Modificaciones al reglamento de Desarrollo Urbano Sostenible del Municipio de Juárez</t>
  </si>
  <si>
    <t>Modificación al reglamento de Desarrollo Urbano Sostenible del Municipio de Juárez</t>
  </si>
  <si>
    <t xml:space="preserve">Mide la modificación al reglamento de Desarrollo Urbano Sostenible del Municipio de Juárez para una mejor planeación urbana </t>
  </si>
  <si>
    <t>Modificación al reglamento de Desarrollo Urbano Sostenible</t>
  </si>
  <si>
    <t>Componente 07</t>
  </si>
  <si>
    <t>Certificación de la Comisión Federal de Mejoras Regulatorias (COFEMER) obtenida</t>
  </si>
  <si>
    <t>Certificación de la Comisión Federal de Mejoras Regulatorias (COFEMER)</t>
  </si>
  <si>
    <t>Mide la obtención de la Certificación de la Comisión Federal de Mejoras Regulatorias (COFEMER)</t>
  </si>
  <si>
    <t>Obtención de la Certificación de la Comisión Federal de Mejoras Regulatorias</t>
  </si>
  <si>
    <t>Componente 08</t>
  </si>
  <si>
    <t>Planeación urbana responsable integral armónica y sostenible nuevos fraccionamientos implementada</t>
  </si>
  <si>
    <t>Variación porcentual de nuevos fraccionamientos</t>
  </si>
  <si>
    <t>Mide el total de fraccionamientos aprobados en el 2020 en comparación con los aprobados en el 2019</t>
  </si>
  <si>
    <t>([Número de  fraccionamientos aprobados en el 2020 / Número de  fraccionamientos aprobados en el 2019]-1)*100</t>
  </si>
  <si>
    <t>Este indicador pretende medir el incremento de un 33% de fraccionamientos autorizados en 2020 en relación al 2019</t>
  </si>
  <si>
    <t>Componente 09</t>
  </si>
  <si>
    <t>Planeación Urbana responsable, integral, armónica y sostenible para la administración del Plan de Desarrollo Urbano implementada</t>
  </si>
  <si>
    <t xml:space="preserve">Porcentaje acciones implementadas para la planeación urbana </t>
  </si>
  <si>
    <t>Mide el porcentaje de acciones implementadas para la planeación urbana  entre las programadas</t>
  </si>
  <si>
    <t>(AIPU/APUP)*100</t>
  </si>
  <si>
    <t>Planeación Urbana responsable, integral, armónica y sostenible, Acciones urbanas en el suroriente implementadas</t>
  </si>
  <si>
    <t>Porcentaje de acciones urbanas implementadas en zona suroriente de la Ciudad</t>
  </si>
  <si>
    <t>Mide el porcentaje de acciones urbanas implementadas en zona suroriente de la Ciudad entre las programadas</t>
  </si>
  <si>
    <t>(AUIZSC/AUPZSC)*100</t>
  </si>
  <si>
    <t>L.C. Elizabeth Sapién Ibarra</t>
  </si>
  <si>
    <t>Apoyos al migrante otorgados</t>
  </si>
  <si>
    <t>Porcentaje de apoyos al migrante realizados</t>
  </si>
  <si>
    <t>Mide el porcentaje de avance de los apoyos al migrante realizados entre los programados</t>
  </si>
  <si>
    <t>(AMR/AMP)*100</t>
  </si>
  <si>
    <t>Documentos de la Dirección de Derechos Humanos</t>
  </si>
  <si>
    <t>Este indicador pretende medir el porcentaje de migrantes beneficiados</t>
  </si>
  <si>
    <t>Dirección de Derechos Humanos</t>
  </si>
  <si>
    <t>Componente PV02</t>
  </si>
  <si>
    <t>Acciones con enfoque de prevención de violencia en zona Suroriente</t>
  </si>
  <si>
    <t>Porcentaje de pláticas impartidas en la zona suroriente de la ciudad con enfoque de prevención de la violencia</t>
  </si>
  <si>
    <t>Mide el porcentaje de pláticas realizadas entre las programadas</t>
  </si>
  <si>
    <t>(PR/PP)*100</t>
  </si>
  <si>
    <t>Documentos de la Dirección de Derechos Humanos y SIPINNA</t>
  </si>
  <si>
    <t>Este indicador esta dentro de los siguientes criterios para la prevención de la violencia; Tipo de prevención secundaria, Nivel de prevención relacional, Tipo de factor de protección y el Ámbito de la iniciativa es psicosocial</t>
  </si>
  <si>
    <t>Dirección de Derechos Humanos y SIPINNA</t>
  </si>
  <si>
    <t>Acciones para la sensibilización en materia de derechos humanos realizadas</t>
  </si>
  <si>
    <t>Porcentaje de acciones para la sensibilización en materia de derechos humanos</t>
  </si>
  <si>
    <t>Mide el porcentaje de avance de las acciones para la sensibilización en materia de derechos humanos realizadas entre las programadas</t>
  </si>
  <si>
    <t>(ASMDHR/ASMDHP)*100</t>
  </si>
  <si>
    <t>Este indicador pretende medir el porcentaje de avance de las capacitaciones impartidas y campañas de difusión en materia de derechos humanos</t>
  </si>
  <si>
    <t>Programa del "Modelo homologado de Justicia Cívica, Buen Gobierno y Cultura de la Legalidad" implementado</t>
  </si>
  <si>
    <t>Porcentaje de capacitaciones impartidas a Jueces de Barandilla</t>
  </si>
  <si>
    <t>Mide el porcentaje de capacitaciones impartidas a Jueces de Barandilla entre las programadas</t>
  </si>
  <si>
    <t>(CIJB/CPJB)*100</t>
  </si>
  <si>
    <t>Documentos de la Dirección de Oficialía Jurídica y Barandilla</t>
  </si>
  <si>
    <t>Este indicador esta dentro de los siguientes criterios para la prevención de la violencia; Tipo de prevención terciaria, Nivel de prevención relacional, Tipo de factor de protección y el Ámbito de la iniciativa es psicosocial</t>
  </si>
  <si>
    <t>Dirección de Oficialía Jurídica y Barandilla</t>
  </si>
  <si>
    <t>Atenciones a ofendidos e infractores realizadas</t>
  </si>
  <si>
    <t>Porcentaje de acciones para la atención a ofendidos e infractores</t>
  </si>
  <si>
    <t>Mide el porcentaje de acciones para la atención a ofendidos e infractores realizadas entre las programadas</t>
  </si>
  <si>
    <t>(AAOIR/AAOIP)*100</t>
  </si>
  <si>
    <t xml:space="preserve">Este indicador pretende medir el porcentaje de avance de las acciones para la atención a ofendidos e infractores </t>
  </si>
  <si>
    <t>Porcentaje de acciones para regular las actividades comerciales dentro del Municipio</t>
  </si>
  <si>
    <t>Mide el porcentaje de acciones para regular las actividades comerciales dentro del Municipio realizadas entre las programadas</t>
  </si>
  <si>
    <t>(ARACDMR/ARACDMP)*100</t>
  </si>
  <si>
    <t>Documentos de la Dirección de Regulación Comercia</t>
  </si>
  <si>
    <t>Este indicador pretende medir el porcentaje de avance de las acciones para regular las actividades comerciales dentro del Municipio</t>
  </si>
  <si>
    <t>Dirección de Regulación Comercia</t>
  </si>
  <si>
    <t>Acciones para fomentar los derechos de las niñas, niños y adolescentes realizadas</t>
  </si>
  <si>
    <t>Porcentaje de acciones para fomentar los derechos de las niñas, niños y adolescentes</t>
  </si>
  <si>
    <t>Mide el porcentaje de acciones para fomentar los derechos de las niñas, niños y adolescentes realizadas entre las programadas</t>
  </si>
  <si>
    <t>(AFDNNAR/AFDNNAP)*100</t>
  </si>
  <si>
    <t>Documentos de SIPINNA</t>
  </si>
  <si>
    <t>Este indicador pretende medir el porcentaje de avance de las acciones para fomentar los derechos de las niñas, niños y adolescentes</t>
  </si>
  <si>
    <t>SIPINNA</t>
  </si>
  <si>
    <t>Asuntos de política interior del Municipio, de conformidad con los acuerdos y lineamientos que dicte el Presidente Municipal implementados</t>
  </si>
  <si>
    <t xml:space="preserve">Porcentaje de gestiones para los asuntos de política interior del Municipio, de conformidad con los acuerdos y lineamientos que dicte el Presidente Municipal </t>
  </si>
  <si>
    <t>Mide el porcentaje de gestiones para los asuntos de política interior del Municipio, de conformidad con los acuerdos y lineamientos que dicte el Presidente Municipal  realizadas entre las programadas</t>
  </si>
  <si>
    <t>(GAPIMR/GAPIMP)*100</t>
  </si>
  <si>
    <t>Documentos de la Secretaría del Ayuntamiento</t>
  </si>
  <si>
    <t xml:space="preserve">Este indicador pretende medir el porcentaje de avance de las gestiones para los asuntos de política interior del Municipio, de conformidad con los acuerdos y lineamientos que dicte el Presidente Municipal </t>
  </si>
  <si>
    <t xml:space="preserve">Acciones de representación legal del Presidente Municipal y de los Servidores Públicos atendidos </t>
  </si>
  <si>
    <t>Porcentaje de acciones de representación legal del Presidente Municipal y de los Servidores Públicos</t>
  </si>
  <si>
    <t>Mide el porcentaje de acciones de representación legal del Presidente Municipal y de los Servidores Públicos  realizadas entre las programadas</t>
  </si>
  <si>
    <t>(ARLPMSPR/ARLPMSPP)*100</t>
  </si>
  <si>
    <t>Documentos de la Dirección Jurídica</t>
  </si>
  <si>
    <t>Este indicador pretende medir el porcentaje de avance de las acciones de representación legal del Presidente Municipal y de los Servidores Públicos</t>
  </si>
  <si>
    <t>Dirección Jurídica</t>
  </si>
  <si>
    <t>Componente 10</t>
  </si>
  <si>
    <t>Trámites y servicios emitidos</t>
  </si>
  <si>
    <t>Porcentaje de trámites y servicios emitidos</t>
  </si>
  <si>
    <t>Mide el porcentaje de trámites y servicios emitidos entre las programados</t>
  </si>
  <si>
    <t>(TSE/TSP)*100</t>
  </si>
  <si>
    <t>Documentos de la Dirección de Gobierno</t>
  </si>
  <si>
    <t>Este indicador pretende medir el porcentaje de avance de los trámites y servicios emitidos</t>
  </si>
  <si>
    <t>Dirección de Gobierno</t>
  </si>
  <si>
    <t>Componente 11</t>
  </si>
  <si>
    <t>Acciones entre Gobierno y Organizaciones Religiosas fomentadas</t>
  </si>
  <si>
    <t>Porcentaje de acciones entre Gobierno y Organizaciones Religiosas</t>
  </si>
  <si>
    <t>Mide el porcentaje de acciones entre Gobierno y Organizaciones Religiosas realizadas entre las programadas</t>
  </si>
  <si>
    <t>(AGORR/AGORP)*100</t>
  </si>
  <si>
    <t>Documentos de la Dirección de Organizaciones Religiosas</t>
  </si>
  <si>
    <t>Este indicador pretende medir el porcentaje de avance de las acciones entre Gobierno y Organizaciones Religiosas</t>
  </si>
  <si>
    <t>Dirección de Organizaciones Religiosas</t>
  </si>
  <si>
    <t xml:space="preserve">Coordinación General de Comunicación Social </t>
  </si>
  <si>
    <t>L.C. Micaela Gonzalez Tena</t>
  </si>
  <si>
    <t xml:space="preserve">Campañas publicitarias e informativas, trasmitidas y publicadas </t>
  </si>
  <si>
    <t>Porcentaje de campañas publicitarias e informativas sobre acciones de Gobierno</t>
  </si>
  <si>
    <t>Mide el porcentaje de campañas publicitarias e informativas  que se difunden a través de diversos medios de comunicación</t>
  </si>
  <si>
    <t>(TCD/TCP) *100</t>
  </si>
  <si>
    <t>Registro interno / Periódicos, fotografías, carpetas de las campañas difundidas</t>
  </si>
  <si>
    <t>COMPONENTE C01PV</t>
  </si>
  <si>
    <t xml:space="preserve">Porcentaje de campañas informativas en temas de  prevención de la violencia (PV) </t>
  </si>
  <si>
    <t xml:space="preserve">Mide el porcentaje de campañas que se difunden en temas de prevención de la violencia (PV), a través de diversos medios de comunicación  </t>
  </si>
  <si>
    <t>(CPVD/CPVPD) *100</t>
  </si>
  <si>
    <t>Registro interno / Fotografías, videos</t>
  </si>
  <si>
    <t>Agendas de difusión, concretadas</t>
  </si>
  <si>
    <t>Porcentaje de entrevistas en vivo en temas de interés público</t>
  </si>
  <si>
    <t xml:space="preserve">Mide el porcentaje de entrevistas en vivo  realizadas por directores generales o de área, para comunicar temas de interés público.   </t>
  </si>
  <si>
    <t xml:space="preserve">(TER /TEA)*100 </t>
  </si>
  <si>
    <t xml:space="preserve">Página oficial del Municipio de Juárez (Sala de Prensa) </t>
  </si>
  <si>
    <t>Comunicados de prensa de las acciones del Gobierno, realizados</t>
  </si>
  <si>
    <t>Porcentaje de comunicados de prensa difundidos para informar las acciones de Gobierno</t>
  </si>
  <si>
    <t>Mide el porcentaje de comunicados de prensa difundidos en la página oficial del municipio de Juárez</t>
  </si>
  <si>
    <t>(TCPD/TCPP)*100</t>
  </si>
  <si>
    <t>Registro interno / Invitaciones, fotografías, listas de registro de los medios de comunicación</t>
  </si>
  <si>
    <t xml:space="preserve">Se utilizan diversas fuentes de información que ayudan a la distribución de la información como son los comunicados, uso de redes sociales del municipio, así como infografías que cierran el circulo de la difusión informativa. Se solicitó a la Dirección General de Planeación y Evaluación el reajuste de metas, mediante el oficio CGCC/1722/2020 de fecha 15 de julio de 2020. </t>
  </si>
  <si>
    <t>Eventos para medios de comunicación, realizados</t>
  </si>
  <si>
    <t>Evento para medios de comunicación</t>
  </si>
  <si>
    <t xml:space="preserve">Mide el evento anual programado para diversos medios de comunicación. </t>
  </si>
  <si>
    <t>(EAP2020)</t>
  </si>
  <si>
    <t>El evento anual esta programado para diversos medios de comunicación, para el cuarto trimestre del 2020</t>
  </si>
  <si>
    <t>Campañas de comunicación para el acercamiento del Gobierno municipal con la ciudadanía en el sur oriente, implementada</t>
  </si>
  <si>
    <t xml:space="preserve">Porcentaje de campañas difundidas sobre las acciones del Gobierno Municipal en el sur oriente  </t>
  </si>
  <si>
    <t xml:space="preserve">Mide el porcentaje de campañas difundidas, sobre las acciones del Gobierno Municipal con el fin de mantener informada a la ciudadania del suroriente  </t>
  </si>
  <si>
    <t>(NCDSO/NCSOP) *100</t>
  </si>
  <si>
    <t>Página oficial del Municipio de Juárez (Sala de Prensa)</t>
  </si>
  <si>
    <t>Actualmente se encuentra en una etapa previa a su implementación, es decir, se está trabajando con las dependencias involucradas para definir los detalles de las campañas de difusión en el tercer trimestre del año.</t>
  </si>
  <si>
    <t>Coordinación General de Seguridad Vial</t>
  </si>
  <si>
    <t xml:space="preserve">C. Adrián Ernerto Aguilar Fuentes </t>
  </si>
  <si>
    <t>Cursos en temas de seguridad vial a diversas instituciones educativas y de ámbito laboral, implementadas</t>
  </si>
  <si>
    <t>Porcentaje de personas informadas en temas de seguridad vial</t>
  </si>
  <si>
    <t>De todos los cursos que se imparten en temas de seguridad vial,  este indicador mide el porcentaje de personas informadas.</t>
  </si>
  <si>
    <t>(NPI/NPP)*100</t>
  </si>
  <si>
    <t>Formatos de registro de control interno</t>
  </si>
  <si>
    <t xml:space="preserve">Dirección Operativa de Seguridad Vial </t>
  </si>
  <si>
    <t xml:space="preserve">COMPONENTE C02 </t>
  </si>
  <si>
    <t>Campaña de difusión en temas  de seguridad vial implementados</t>
  </si>
  <si>
    <t>Porcentaje de acciones de difusión por campaña de seguridad vial</t>
  </si>
  <si>
    <t xml:space="preserve">Mide el porcentaje de acciones de difusión  que se implementan por campaña, en temas de seguridad vial </t>
  </si>
  <si>
    <t>(ADCR/ADCP)*100</t>
  </si>
  <si>
    <t>Formato de registro interno/ fotografías</t>
  </si>
  <si>
    <t>Dirección Operativa de Seguridad Vial</t>
  </si>
  <si>
    <t xml:space="preserve">Instalación y mantenimiento de la señalética vertical </t>
  </si>
  <si>
    <t>Porcentaje de señalética vertical instalada 2020</t>
  </si>
  <si>
    <t>Mide el porcentaje de  señalética vertical instalada en 2020</t>
  </si>
  <si>
    <t>(TSVI2020 /TSVP2020) *100</t>
  </si>
  <si>
    <t>Base de datos interna</t>
  </si>
  <si>
    <t xml:space="preserve">En virtud de la emergencia sanitaria decretada del COVID-19 se vieron interrumpidas las acciones, por lo que se ajusta la meta al segundo trimestre de 2020, mediante el oficio SSPM/CT/369/2020  de fecha 23 de julio de 2020. </t>
  </si>
  <si>
    <t>Dirección de Control de Tráfico</t>
  </si>
  <si>
    <t xml:space="preserve">Instalación y mantenimiento de la señalética horizontal </t>
  </si>
  <si>
    <t xml:space="preserve">Porcentaje de mantenimiento en diversas vías de circulación del municipio    </t>
  </si>
  <si>
    <t>Este indicador medirá el porcentaje  de metros lineales de pintura instalada y/o mantenimiento en las vías de circulación.</t>
  </si>
  <si>
    <t xml:space="preserve">(MLPI/ MLPP) *100 </t>
  </si>
  <si>
    <t>Fotografías, formatos y solicitudes</t>
  </si>
  <si>
    <t>Elementos capacitados en temas relacionados a la función desempeñada por el elemento vial implementadas</t>
  </si>
  <si>
    <t xml:space="preserve">Porcentaje de elementos de seguridad vial capacitados </t>
  </si>
  <si>
    <t xml:space="preserve">Del total de elementos existentes en el  estado de fuerza, este indicador mide el total de elementos capacitados </t>
  </si>
  <si>
    <t>(TEC/TEEF)*100</t>
  </si>
  <si>
    <t>Listas de registro / fotografías, constancias</t>
  </si>
  <si>
    <t xml:space="preserve">Programas operativos enfocados a disminuir accidentes viales ocasionados por conductores de alto riesgo, implementados </t>
  </si>
  <si>
    <t xml:space="preserve">Porcentaje de acciones por operativo preventivo </t>
  </si>
  <si>
    <t>Este indicador mide el porcentaje de acciones implementadas por operativo para la prevención de accidentes viales</t>
  </si>
  <si>
    <t>(AOPR/AOPP)*100</t>
  </si>
  <si>
    <t>Fotografías, bitácora interna de los operativos realizados</t>
  </si>
  <si>
    <t>Permisos vehiculares para circular sin placas entregados</t>
  </si>
  <si>
    <t xml:space="preserve">Porcentaje de permisos vehiculares para circular sin placas </t>
  </si>
  <si>
    <t>Del total de permisos que se solicitan, este indicador mide el porcentaje de permisos vehiculares para circular sin placas entregados</t>
  </si>
  <si>
    <t>(PVE/PVP)*100</t>
  </si>
  <si>
    <t xml:space="preserve">Trimestral </t>
  </si>
  <si>
    <t>Documentos de control interno / Carpetas de folios</t>
  </si>
  <si>
    <t xml:space="preserve">Coordinación General de Seguridad Vial </t>
  </si>
  <si>
    <t xml:space="preserve">Unidades oficiales revisadas </t>
  </si>
  <si>
    <t xml:space="preserve">Porcentaje de unidades oficiales  revisadas </t>
  </si>
  <si>
    <t xml:space="preserve">Mide el porcentaje de unidades revisadas, respecto al total de unidades existentes </t>
  </si>
  <si>
    <t>(UOR/UOE)*100</t>
  </si>
  <si>
    <t>Documentos de control interno</t>
  </si>
  <si>
    <t>COMPONENTE C09PV</t>
  </si>
  <si>
    <t xml:space="preserve">Infractores viales detenidos </t>
  </si>
  <si>
    <t xml:space="preserve">Porcentaje de acciones operativas realizadas por los elementos de seguridad vial </t>
  </si>
  <si>
    <t>Eficiencia / Eficacia</t>
  </si>
  <si>
    <t>Mide el porcentaje de acciones operativas llevadas a cabo mediante la portación de herramientas modernas para que los elementos de seguridad vial desempeñen con transparencia sus funciones.</t>
  </si>
  <si>
    <t>(AOMHMR/AOMHMP) *100</t>
  </si>
  <si>
    <t xml:space="preserve">Bitácora de registro / Boletas generadas   </t>
  </si>
  <si>
    <t xml:space="preserve">Vigilancia en las escuelas vulnerables para evitar accidentes y congestiones viales, realizadas </t>
  </si>
  <si>
    <t xml:space="preserve">Porcentaje de escuelas beneficiadas para la prevención de accidentes viales </t>
  </si>
  <si>
    <t>Mide el porcentaje de escuelas que se benefician con la impartición de cursos para la prevención de accidentes viales.</t>
  </si>
  <si>
    <t>(TEB/TEPB)*100</t>
  </si>
  <si>
    <t>Formato único de solicitud, fotos, y listas de registro</t>
  </si>
  <si>
    <t xml:space="preserve">Lic. Gonzalo Mendoza Yañez </t>
  </si>
  <si>
    <t>Fuerza Policial, Incrementada.</t>
  </si>
  <si>
    <t xml:space="preserve">Porcentaje de cadetes que aprobaron el curso de formación inicial. </t>
  </si>
  <si>
    <t xml:space="preserve">De todos los cadetes inscritos a la academia de policía, este indicador mide el porcentaje de cadetes que aprobaron el curso de Formación Inicial </t>
  </si>
  <si>
    <t>(NCACFI /NCIAP) * 100</t>
  </si>
  <si>
    <t>Convocatoria publicada en distintos medios de comunicación.  http://www.juarez.gob.mx/eventos_convocatorias/201/campana-de-reclutamiento-de-policia-municipal/</t>
  </si>
  <si>
    <t>Se tiene programado un avance para el cuarto trimestre 2020</t>
  </si>
  <si>
    <t>Dirección de Academia</t>
  </si>
  <si>
    <t xml:space="preserve">COMPONENTE C02PV </t>
  </si>
  <si>
    <t>Acciones de prevención social de la violencia y delincuencia con participación ciudadana, realizadas.</t>
  </si>
  <si>
    <t>Porcentaje de acciones de prevención social de violencia y delincuencia 2020</t>
  </si>
  <si>
    <t xml:space="preserve">Eficiencia / Eficacia </t>
  </si>
  <si>
    <t>Mide el porcentaje de acciones con participación ciudadana  para la  prevención social de la violencia y delincuencia en 2020</t>
  </si>
  <si>
    <t>(APSVDR/ APSVDP) * 100</t>
  </si>
  <si>
    <t xml:space="preserve">Informes, listas de asistencia, evidencia fotográfica de los proyectos </t>
  </si>
  <si>
    <t>Dirección de Prevención Social</t>
  </si>
  <si>
    <t>Atenciones integrales de la Unidad Especializada en Violencia Doméstica (UNEVID) a las víctimas de violencia intrafamiliar, realizadas</t>
  </si>
  <si>
    <t xml:space="preserve">Porcentaje de atenciones integrales a víctimas de violencia intrafamiliar. </t>
  </si>
  <si>
    <t xml:space="preserve">Mide el porcentaje de atenciones integrales a víctimas de violencia familiar que proporciona la UNEVID </t>
  </si>
  <si>
    <t>(NAIR/NAIP) *100</t>
  </si>
  <si>
    <t xml:space="preserve">Base de datos interna </t>
  </si>
  <si>
    <t>Unidad Especializada en Violencia Doméstica (UNEVID)</t>
  </si>
  <si>
    <t>Programas de prevención del delito y la violencia, implementados</t>
  </si>
  <si>
    <t>Porcentaje de personas atendidas en los programas de prevención del delito y la violencia.</t>
  </si>
  <si>
    <t>Mide el porcentaje de personas atendidas de los programas implementados en 2020 para la prevención del delito y la violencia mediante pláticas en diversos sectores del municipio,  tanto en escuelas, comités de vecinos, industrias maquiladoras y comercio.</t>
  </si>
  <si>
    <t>(PAP/PRP) *100</t>
  </si>
  <si>
    <t>Listas de registro, evidencia fotográfica, reportes en base de datos.</t>
  </si>
  <si>
    <t>Capacitaciones a los Elementos de la S.S.P.M , implementadas</t>
  </si>
  <si>
    <t>Promedio de elementos policiales capacitados.</t>
  </si>
  <si>
    <t xml:space="preserve">Del total de elementos policiales programados a capacitar, este indicador mide el promedio de elementos capacitados por curso de capacitación impartido durante el periodo 2020.  </t>
  </si>
  <si>
    <t xml:space="preserve">(TEPC/TCR) </t>
  </si>
  <si>
    <t xml:space="preserve">Promedio </t>
  </si>
  <si>
    <t>Listas de registro, listas de asistencia, evidencia fotográfica y certificado de capacitación.</t>
  </si>
  <si>
    <t xml:space="preserve">Dirección de Academia </t>
  </si>
  <si>
    <t>"Programa Patrulla Juvenil" en el suroriente, implementado.</t>
  </si>
  <si>
    <t>Porcentaje de beneficiarios en el sur oriente que concluyeron el “Programa Patrulla Juvenil".</t>
  </si>
  <si>
    <t xml:space="preserve">Mide el porcentaje de Niñas, niños y adolescentes que se  benefician del programa de ¨Patrulla Juvenil¨ en los polígonos propuestos 1 y 2 del sur oriente </t>
  </si>
  <si>
    <t>(NNNAE/NNNAI) *100</t>
  </si>
  <si>
    <t>Listados de asistencia, fotografías,  de las actividades realizadas, certificados de cumplimiento.</t>
  </si>
  <si>
    <t>COMPONENTE C07PV</t>
  </si>
  <si>
    <t>"Programa Patrulla Juvenil", implementado.</t>
  </si>
  <si>
    <t>Porcentaje de beneficiarios que concluyeron el “Programa Patrulla Juvenil".</t>
  </si>
  <si>
    <t xml:space="preserve">Eficiencia </t>
  </si>
  <si>
    <t xml:space="preserve">Mide el porcentaje de Niñas, niños y adolescentes beneficiarios del programa de ¨Patrulla Juvenil¨  </t>
  </si>
  <si>
    <t xml:space="preserve">L.C. Guadalupe Elvira López Zaragoza </t>
  </si>
  <si>
    <t>Ingresos Municipales incrementados</t>
  </si>
  <si>
    <t>Variación Porcentual de ingresos municipales recaudados a través del impuesto predial.</t>
  </si>
  <si>
    <t xml:space="preserve"> De los Ingresos propios Municipales recaudados a través del impuesto predial en el 2020, este indicador mostrará la variación porcentual de los ingresos respecto a lo recaudado en 2019.</t>
  </si>
  <si>
    <t>([TIPR2020/TIPR2019] -1) *100</t>
  </si>
  <si>
    <t>Variación Pocentual</t>
  </si>
  <si>
    <t>Publicación en el periódico de mayor circulación, del corte mensual de los ingresos y egresos de acuerdo a lo que establece el Código Municipal del Estado de chihuahua.</t>
  </si>
  <si>
    <t>Una vez que se haya cumplido el 94% de lo recaudado en 2020 se empezara a reflejar el incremento que queremos del 6.29% para este 2020 respecto al 2019.</t>
  </si>
  <si>
    <t xml:space="preserve"> Dirección de Ingresos</t>
  </si>
  <si>
    <t>Acciones para la mejora en la eficiencia hacendaria Municipal implementadas</t>
  </si>
  <si>
    <t>Porcentaje de pagos a la deuda pública, para eficientar la hacienda Municipal.</t>
  </si>
  <si>
    <t xml:space="preserve">De los pagos a la deuda pública, este indicador mostrará el porcentaje de los pagos realizados respecto a los pagos programados a la deuda pública en el ejercicio 2020. </t>
  </si>
  <si>
    <t>(NPRDP/NPPDP)*100</t>
  </si>
  <si>
    <t>Estados Financieros en resguardo de la Dirección de Contabilidad</t>
  </si>
  <si>
    <t>Los pagos a la deuda pública son mensuales</t>
  </si>
  <si>
    <t xml:space="preserve"> Dirección de Contabilidad</t>
  </si>
  <si>
    <t>Gestión predial y catastral mejorada</t>
  </si>
  <si>
    <t>Variación porcentual de los predios físicos inspeccionados para la mejora de la gestión predial y catastral</t>
  </si>
  <si>
    <t xml:space="preserve">De los predios físicos  inspeccionados, este indicador mostrará la variación porcentual de los predios fisicos en 2020, respectos a los predios inspeccionados en 2019. </t>
  </si>
  <si>
    <t>([TPFI2020/TPFI2019]-1)*100</t>
  </si>
  <si>
    <t>Resumen de actividades del departamento de inspección de la Dirección de Catastro</t>
  </si>
  <si>
    <t>Durante los meses de abril, mayo y parte de junio no se realizaron inspecciones físicas a los predios debido al COVID-19 sin embargo, se detectaron superficies de ampliación mediante el sistema (SAC) Sistema de Actialización Catastral.</t>
  </si>
  <si>
    <t xml:space="preserve"> Dirección de Catastro</t>
  </si>
  <si>
    <t>Gastos extraordinarios del Municipio</t>
  </si>
  <si>
    <t>Porcentaje de apoyos sociales y culturales extraordinarios del Municipio otorgados</t>
  </si>
  <si>
    <t>De los apoyos sociales y culturales otorgados a las dependencias municipales, este indicador mostrará el porcentaje de apoyos otorgados respecto a los programados en el ejercicio 2020.</t>
  </si>
  <si>
    <t>(NAO/NAP)*100</t>
  </si>
  <si>
    <t>Auxiliares contables del sistema AEFO (Analizador estructura financiera y operativa), de la Dirección de Contabilidad</t>
  </si>
  <si>
    <t>Estos apoyos sociales y culturales se otorgan a las dependencias Municipales, quienes son las encargadas de entregar a sus beneficiarios.</t>
  </si>
  <si>
    <t>Dirección de Contabilidad</t>
  </si>
  <si>
    <t>Coordinación de Redes Sociales</t>
  </si>
  <si>
    <t xml:space="preserve">Lic. Karen Aide Guevara </t>
  </si>
  <si>
    <t>Ciudadanos que reportan solicitudes a través de Redes Sociales oficiales, atendidos.</t>
  </si>
  <si>
    <t>Porcentaje de oficios de seguimiento para la atención de los reportes ciudadanos recibidos</t>
  </si>
  <si>
    <t>De todos los reportes ciudadanos recibidos, este indicador mide el porcentaje de oficios girados a dependencias involucradas para la  atención y seguimiento del reporte ciudadano.</t>
  </si>
  <si>
    <t>(OSR/OSP)*100</t>
  </si>
  <si>
    <t>( PAC ) Programa de Atención Ciudadana.</t>
  </si>
  <si>
    <r>
      <rPr>
        <b/>
        <sz val="16"/>
        <color rgb="FF000000"/>
        <rFont val="Calibri Light"/>
        <family val="2"/>
        <scheme val="major"/>
      </rPr>
      <t>Oficios enviados a :</t>
    </r>
    <r>
      <rPr>
        <sz val="16"/>
        <color rgb="FF000000"/>
        <rFont val="Calibri Light"/>
        <family val="2"/>
        <scheme val="major"/>
      </rPr>
      <t xml:space="preserve"> Dirección General de Obras Públicas, Dirección de Limpia, Dirección de Alumbrado, Control de Tráfico y Dirección de Parques y Jardines. Para su seguimiento.</t>
    </r>
  </si>
  <si>
    <t>Publicaciones generadas sobre el Municipio de Juárez a través de las redes sociales oficiales, difundidas</t>
  </si>
  <si>
    <t xml:space="preserve">Porcentaje de publicaciones con comentarios </t>
  </si>
  <si>
    <t>De todas las publicaciones generadas en redes sociales, este indicador mide el porcentaje de publicaciones con comentarios en las redes sociales.</t>
  </si>
  <si>
    <t>(TPC/TPCP)*100</t>
  </si>
  <si>
    <t xml:space="preserve">Evidencia documental electrónica                            1. Documentos en internet: Sitios oficiales (Facebook y Twitter).                                </t>
  </si>
  <si>
    <t>Se reajusto la meta debido a que las publicaciones se verían muy rebasadas los siguientes trimestres del año, ya que este indicador tiende mucho a incrementarse por la participación de la ciudadanía en las Redes Sociales oficiales del Municipio. Por esa cuestión se solicitó a la Dirección General de Planeación y Evaluación el reajuste de metas, mediante el oficio CRS/0140 /2020 de fecha 09 de julio de 2020.</t>
  </si>
  <si>
    <t>Transmisiones en vivo a través de las Redes Sociales oficiales del Comité de Adquisiciones,  Arrendamientos y Servicios, alcanzada.</t>
  </si>
  <si>
    <t>Porcentaje de personas alcanzadas por licitación transmitida en vivo</t>
  </si>
  <si>
    <t xml:space="preserve"> Mide el porcentaje de personas alcanzadas por transmisión en vivo a través de la Redes Sociales. </t>
  </si>
  <si>
    <t>(NPAAL/NPPA)*100</t>
  </si>
  <si>
    <t>Transmisiones en vivo de las Sesiones de Cabildo del H. Ayuntamiento con audiencia, alcanzada.</t>
  </si>
  <si>
    <t xml:space="preserve">Porcentaje de personas alcanzadas por Sesión de Cabildo </t>
  </si>
  <si>
    <t>Mide el porcentaje de personas alcanzadas por Sesión de Cabildo del H. Ayuntamiento transmitidas en vivo.</t>
  </si>
  <si>
    <t>(NPAT/NPPAT)*100</t>
  </si>
  <si>
    <t>Campañas en temas de prevención de la violencia a través de las redes sociales, difundidas.</t>
  </si>
  <si>
    <t>Porcentaje de campañas difundidas en temas de PV</t>
  </si>
  <si>
    <t xml:space="preserve">Mide el porcentaje de campañas de prevención de la violencia difundidas en  redes sociales oficiales del municipio. </t>
  </si>
  <si>
    <t>(NCPVR/NCPVD)*100</t>
  </si>
  <si>
    <r>
      <rPr>
        <b/>
        <sz val="16"/>
        <color rgb="FF000000"/>
        <rFont val="Calibri Light"/>
        <family val="2"/>
        <scheme val="major"/>
      </rPr>
      <t xml:space="preserve"> Campañas difundidas en temas de PV                           Fecha: 18/04/20 </t>
    </r>
    <r>
      <rPr>
        <sz val="16"/>
        <color rgb="FF000000"/>
        <rFont val="Calibri Light"/>
        <family val="2"/>
        <scheme val="major"/>
      </rPr>
      <t xml:space="preserve">https://www.facebook.com/SeguridadCiudadanaJuarez/videos/1540321882801749/                                                                          </t>
    </r>
    <r>
      <rPr>
        <b/>
        <sz val="16"/>
        <color rgb="FF000000"/>
        <rFont val="Calibri Light"/>
        <family val="2"/>
        <scheme val="major"/>
      </rPr>
      <t xml:space="preserve">Fecha: 25/05/20   </t>
    </r>
    <r>
      <rPr>
        <sz val="16"/>
        <color rgb="FF000000"/>
        <rFont val="Calibri Light"/>
        <family val="2"/>
        <scheme val="major"/>
      </rPr>
      <t xml:space="preserve">https://www.facebook.com/GobiernoCdJuarez/videos/618358872132891/       </t>
    </r>
    <r>
      <rPr>
        <b/>
        <sz val="16"/>
        <color rgb="FF000000"/>
        <rFont val="Calibri Light"/>
        <family val="2"/>
        <scheme val="major"/>
      </rPr>
      <t xml:space="preserve">                                                               Fecha:  25/05/20    </t>
    </r>
    <r>
      <rPr>
        <sz val="16"/>
        <color rgb="FF000000"/>
        <rFont val="Calibri Light"/>
        <family val="2"/>
        <scheme val="major"/>
      </rPr>
      <t xml:space="preserve">https://www.facebook.com/GobiernoCdJuarez/videos/293360098337106/          </t>
    </r>
    <r>
      <rPr>
        <b/>
        <sz val="16"/>
        <color rgb="FF000000"/>
        <rFont val="Calibri Light"/>
        <family val="2"/>
        <scheme val="major"/>
      </rPr>
      <t xml:space="preserve">                                                 Fecha:27/05/20      </t>
    </r>
    <r>
      <rPr>
        <sz val="16"/>
        <color rgb="FF000000"/>
        <rFont val="Calibri Light"/>
        <family val="2"/>
        <scheme val="major"/>
      </rPr>
      <t xml:space="preserve">https://www.facebook.com/GobiernoCdJuarez/videos/1156730471357551/        </t>
    </r>
    <r>
      <rPr>
        <b/>
        <sz val="16"/>
        <color rgb="FF000000"/>
        <rFont val="Calibri Light"/>
        <family val="2"/>
        <scheme val="major"/>
      </rPr>
      <t xml:space="preserve">                                                Fecha:03/06/20   </t>
    </r>
    <r>
      <rPr>
        <sz val="16"/>
        <color rgb="FF000000"/>
        <rFont val="Calibri Light"/>
        <family val="2"/>
        <scheme val="major"/>
      </rPr>
      <t>https://www.facebook.com/GobiernoCdJuarez/photos/a.114928911901958/3166817003379785/?type=3&amp;__tn__=-R</t>
    </r>
  </si>
  <si>
    <t>Resumen Narrativo</t>
  </si>
  <si>
    <t>Nombre del Indicador</t>
  </si>
  <si>
    <t>Unidad de Medida</t>
  </si>
  <si>
    <t>Área Responsable</t>
  </si>
  <si>
    <t>Componente C01PV</t>
  </si>
  <si>
    <t>Programa para el Desarrollo Empresarial de la Mujer (PRODEM) implementado</t>
  </si>
  <si>
    <t>Porcentaje de empresas creadas por mujeres</t>
  </si>
  <si>
    <t>Mide el porcentaje de empresas que crean mujeres a partir del Programa para el Desarrollo Empresarial de la Mujer en 2020</t>
  </si>
  <si>
    <t>(EPCMP2020/ ECM2020) *100</t>
  </si>
  <si>
    <t>Reporte mensual y evidencia fotográfica</t>
  </si>
  <si>
    <t xml:space="preserve">En proceso de licitación. </t>
  </si>
  <si>
    <t>Componente C02PV</t>
  </si>
  <si>
    <t>Acciones para el desarrollo integral implementadas</t>
  </si>
  <si>
    <t>Porcentaje de talleres, capacitaciones y visorías en 2020</t>
  </si>
  <si>
    <t>Mide el porcentaje de acciones para el desarrollo intregal, que consiste en talleres, capacitaciones y visorías durante el año 2020.</t>
  </si>
  <si>
    <t>(ADIP2020 / ADIR2020) *100</t>
  </si>
  <si>
    <t>Reporte mensual, documento bajo el resguardo de la Dirección General.</t>
  </si>
  <si>
    <t xml:space="preserve">Debido a la contingencia del COVID-19, durante el segundo trimestre 2020, se cerraron los Centros Comunitarios ocasionando el cese de talleres. </t>
  </si>
  <si>
    <t>Componente C03PV</t>
  </si>
  <si>
    <t>Programa de Médico a tu puerta implementado</t>
  </si>
  <si>
    <t>Porcentaje de beneficiarios en 2020</t>
  </si>
  <si>
    <t>Mide el porcentaje de beneficiarios del Programa Médico a tu Puerta del año 2020.</t>
  </si>
  <si>
    <t>(BEPMP2020 / BRPMP2020) *100</t>
  </si>
  <si>
    <t>En proceso de licitación.</t>
  </si>
  <si>
    <t>Acciones encaminadas a la salud implementadas</t>
  </si>
  <si>
    <t>Porcentaje de cumplimiento de acciones en materia de salud</t>
  </si>
  <si>
    <t>Mide el porcentaje de cumplimiento de las acciones programadas en materia de salud durante 2020</t>
  </si>
  <si>
    <t>(AMSP2020/AMSR2020)*100</t>
  </si>
  <si>
    <t>Reporte mensual de la coordinación</t>
  </si>
  <si>
    <t>Debido a la contingencia del COVID-19, durante el segundo trimestre 2020, se cerraron los Centros Comunitarios ocasionando la disminución de las acciones a realizar.</t>
  </si>
  <si>
    <t>Componente C05PV</t>
  </si>
  <si>
    <t>Programa Contra la Desnutrición y Obesidad implementado</t>
  </si>
  <si>
    <t>Porcentaje de porciones de suplementos alimenticios en 2020</t>
  </si>
  <si>
    <t>Mide el porcentaje de porciones de suplementos alimenticios entregadas en el Programa Contra la Desnutrición y Obesidad en 2020.</t>
  </si>
  <si>
    <t>(PSAPE2020 / PSAE2020) *100</t>
  </si>
  <si>
    <t>Reporte mensual</t>
  </si>
  <si>
    <t xml:space="preserve">Debido a la contingencia del COVID-19, durante el segundo trimestre 2020, se disminuyeron las porciones de suplementos alimenticios a entregar dentro del Programa Contra la Desnutrición y Obesidad en 2020.  </t>
  </si>
  <si>
    <t>Acciones para difusión y mantenimiento de los Centros Comunitarios implementadas</t>
  </si>
  <si>
    <t>Mide el porcentaje de cumplimiento de las acciones de mantenimiento de los Centros Comunitarios durante 2020</t>
  </si>
  <si>
    <t>(AMCCP2020/AMCCR2020)*100</t>
  </si>
  <si>
    <t>Bitácoras y evidencia fotográfica</t>
  </si>
  <si>
    <t xml:space="preserve">Las visitas a los Centro Comunitarios se encuentran restringidas debido a la contingencia del COVID-19, pero se sigue dando mantenimiento con las debidas precauciones.  </t>
  </si>
  <si>
    <t>"Acciones para el correcto funcionamiento de los Recursos Informáticos de la Administración"  implementadas</t>
  </si>
  <si>
    <t>Porcentaje de avance en las Acciones para el correcto funcionamiento de los Recursos Informáticos de la Administración</t>
  </si>
  <si>
    <t>Mide el porcentaje de Acciones para el correcto funcionamiento de los Recursos Informáticos de la Administración durante 2020</t>
  </si>
  <si>
    <t>(APFRI2020/ARFRI2020)*100</t>
  </si>
  <si>
    <t>Archivos de la Dirección General de Informática y Comunicaciones</t>
  </si>
  <si>
    <t>El número de servicios depende del número de reportes que genére los usuarios</t>
  </si>
  <si>
    <t>"Micrositio con información relevante para la ciudadanía"  implementado</t>
  </si>
  <si>
    <t>Porcentaje de avance en la creación del Micrositio</t>
  </si>
  <si>
    <t>Mide el porcentaje de elaboración del Micrositio para uso de la Ciudadania durante 2020</t>
  </si>
  <si>
    <t>(PPIM2020/PRIM2020)*100</t>
  </si>
  <si>
    <t>"Plan de Recuperación de Desastres" implementado</t>
  </si>
  <si>
    <t>Porcentaje de avance en la implementación del plan</t>
  </si>
  <si>
    <t>Mide el porcentaje de avance en la implemetanción del Plan de Recuperación de Desastres durante 2020</t>
  </si>
  <si>
    <t>(EPIP2020/ERIP2020)*100</t>
  </si>
  <si>
    <t>¨Aplicación Móvil para realizar reportes directos al programa de Atención Ciudadana¨ Implementada</t>
  </si>
  <si>
    <t>Porcentaje de avance en la implementación de la Aplicación Móvil</t>
  </si>
  <si>
    <t>Mide el porcentaje de avance en la implemetanción de la Aplicación Móvil para realizar reportes directos al programa de Atención Ciudadana  durante 2020</t>
  </si>
  <si>
    <t>(EPIA2020/ERIA2020)*100</t>
  </si>
  <si>
    <t xml:space="preserve">Dirección General de Informática y Comunicaciones </t>
  </si>
  <si>
    <t>Ing. Oswaldo Sánchez Contreras</t>
  </si>
  <si>
    <t xml:space="preserve"> Estaciones de medición de la calidad del aire realizadas</t>
  </si>
  <si>
    <t>Porcentaje de mediciones a la calidad del aire</t>
  </si>
  <si>
    <t>Mide el porcentaje de mediciones del aire realizadas durante 2020</t>
  </si>
  <si>
    <t>(MCAP2020 /MCAR2020)*100</t>
  </si>
  <si>
    <t>http://www.juarez.gob.mx/transparencia/centralizado/77/fraccionV</t>
  </si>
  <si>
    <t>Verificaciones vehiculares realizadas</t>
  </si>
  <si>
    <t xml:space="preserve">Porcentaje de verificaciones vehiculares </t>
  </si>
  <si>
    <t>Mide el porcentaje de verificaciones vehiculares realizadas durante 2020</t>
  </si>
  <si>
    <t>(VVP2020 / VVR2020)*100</t>
  </si>
  <si>
    <t>Recolección de llantas de desecho realizadas</t>
  </si>
  <si>
    <t>Porcentaje de llantas recolectadas</t>
  </si>
  <si>
    <t>Mide el porcentaje de llantas recolectadas durante 2020</t>
  </si>
  <si>
    <t>(LER2020 / LR2020)*100</t>
  </si>
  <si>
    <t>Dictámenes y denuncias ciudadanas atendidos</t>
  </si>
  <si>
    <t>Porcentaje de dictámenes y denuncias</t>
  </si>
  <si>
    <t>Mide el porcentaje atención de dictámenes y denuncias durante 2020</t>
  </si>
  <si>
    <t>(ADDE2020 / ADDR2020)*100</t>
  </si>
  <si>
    <t>Feria ambiental con actividades en torno a la educación ambiental realizada</t>
  </si>
  <si>
    <t>Porcentaje de toneladas de basura</t>
  </si>
  <si>
    <t>Mide el porcentaje de toneladas de basura recolectadas durante Feria Ambiental en 2020</t>
  </si>
  <si>
    <t>(TBE2020 / TBR2020)*100</t>
  </si>
  <si>
    <t>Se programara en nueva fecha debido a la contingencia sanitaria.</t>
  </si>
  <si>
    <t xml:space="preserve"> "Programa de restaurantes y comercios ecológicos” implementado</t>
  </si>
  <si>
    <t>Porcentaje de acciones con comercios, empresas y restaurantes</t>
  </si>
  <si>
    <t>Mide el porcentaje de comercios, empresas y restaurantes beneficiarios de las acciones en el "Programa de restaurantes y comercios ecológicos"</t>
  </si>
  <si>
    <t>(CERP2020 / CERB2020)*100</t>
  </si>
  <si>
    <t xml:space="preserve"> "Programa de separación de basura" implementado</t>
  </si>
  <si>
    <t>Porcentaje de acciones del programa separación de basura</t>
  </si>
  <si>
    <t>Mide el porcentaje de acciones realizadas en el "Programa de separación de basura" en 2020, que consiste en colocación de contenedores y realización de supervisiones a los mismos.</t>
  </si>
  <si>
    <t>(APSBP2020 / APSBR2020)*100</t>
  </si>
  <si>
    <t>Componente C08 PV</t>
  </si>
  <si>
    <t xml:space="preserve"> Programa "El veterinario en tu colonia" implementado</t>
  </si>
  <si>
    <t>Porcentaje de acciones del programa "Veterinario en tu colonia" en 2020</t>
  </si>
  <si>
    <t>Mide el porcentaje de acciones realizadas del programa "Veterinario en tu colonia" en 2020, que consiste en aplicación de vacunas, desparasitaciones y consultas; además de pláticas de ecología y reubicación de abejas.</t>
  </si>
  <si>
    <t>(APVCP2020 / APVCR2020) *100</t>
  </si>
  <si>
    <t>Se cancelaron todas las acciones de este programa en este trimestre debido a la contingencia sanitaria.</t>
  </si>
  <si>
    <t>Programa "Ponte las pilas" implementado</t>
  </si>
  <si>
    <t>Implementación del programa "Ponte las pilas"</t>
  </si>
  <si>
    <t>Mide la implementación del programa "Ponte las pilas" durante el 2020</t>
  </si>
  <si>
    <t>IPPP</t>
  </si>
  <si>
    <t>Componente C10 PV</t>
  </si>
  <si>
    <t>Atenciones a animales en el Centro de Rescate  y Adopción de Mascotas del Municipio realizados</t>
  </si>
  <si>
    <t xml:space="preserve">Porcentaje de atenciones a animales </t>
  </si>
  <si>
    <t>Mide el porcentaje de atenciones a animales en los Centros de Rescate y Adopción; dichas atenciones consisten en tratamientos, esterilizaciones y consultas, durante 2020.</t>
  </si>
  <si>
    <t>(AAE2020 / AAR2020) *100</t>
  </si>
  <si>
    <t>Educación ambiental implementada</t>
  </si>
  <si>
    <t>Porcentaje de pláticas en materia de educación ambiental</t>
  </si>
  <si>
    <t>Mide el porcentaje de visitas a centros educativos, trabajo y comunitarios para pláticas en materia de educación ambiental durante 2020</t>
  </si>
  <si>
    <t>(PEAP2020 / PEAR2020)*100</t>
  </si>
  <si>
    <t>componente 01</t>
  </si>
  <si>
    <t>Eventos de entrega de titulos y escrituras realizados</t>
  </si>
  <si>
    <t>porcentaje de personas antendidas para la entrega de titulos y escrituras</t>
  </si>
  <si>
    <t>Mide el porcentaje de personas atendidas en eventos y oficinas para la entrega de titulos y escrituras durante 2020</t>
  </si>
  <si>
    <t>(APE2020/APR2020)*100</t>
  </si>
  <si>
    <t>Bitacoras dentro de la Direccion de Titulacion  y Escrituracion</t>
  </si>
  <si>
    <t>meta afectada por contigencia de covid-19</t>
  </si>
  <si>
    <t>Direccion General de Asentamientos Humanos</t>
  </si>
  <si>
    <t>componente 02</t>
  </si>
  <si>
    <t>Juicios orales, cesiones y validaciones, manifestaciones, reconcimiento de beneficiario y cancelaciones voluntarias realizadas</t>
  </si>
  <si>
    <t>Porcentaje de acuerdos realizados</t>
  </si>
  <si>
    <t>Mide el porcentaje de acuerdos generados en juicios orales, cesiones, validaciones, manifestaciones, reconocimientos y cancelaciones durante 2020</t>
  </si>
  <si>
    <t>(AP2020/AG2020)*100</t>
  </si>
  <si>
    <t>porcentaje</t>
  </si>
  <si>
    <t>Bitacoras dentro de la  Coordinacon Juridica</t>
  </si>
  <si>
    <t>Componente 3</t>
  </si>
  <si>
    <t>Acciones para la regularización de la tenencia de la tierra realizadas</t>
  </si>
  <si>
    <t>Porcentaje de inspecciones para detecciones de asentamientos irregulares</t>
  </si>
  <si>
    <t xml:space="preserve">Mide el  porcentaje de inspecciones para detectar, evitar e inhibir asentamientos humanos irregulares en 2020 </t>
  </si>
  <si>
    <t>(IDAHIP2020/ IDAHIR2020)*100</t>
  </si>
  <si>
    <t>Bitacoras dentro de la Direccion Operativa</t>
  </si>
  <si>
    <t>componente 4</t>
  </si>
  <si>
    <t>Acciones para la asignación de predios susceptibles para uso habitacional realizadas (Denuncios)</t>
  </si>
  <si>
    <t>Porcentaje de denuncios 2020</t>
  </si>
  <si>
    <t>Mide el porcentaje de de denuncios realizados durante 2020.</t>
  </si>
  <si>
    <t>(DE2020 / DR2020) *100</t>
  </si>
  <si>
    <t>componente 5</t>
  </si>
  <si>
    <t xml:space="preserve"> Número de cuentas de cartera vencida recuperadas</t>
  </si>
  <si>
    <t>Porcentaje de cuentas recuperadas</t>
  </si>
  <si>
    <t>Mide el porcentaje de cuentas de cartera vencida recuperadas durante 2020</t>
  </si>
  <si>
    <t>(CER2020/CR2020)*100</t>
  </si>
  <si>
    <t>Bitacoras dentro de la coordinacion de Finanzas</t>
  </si>
  <si>
    <t>componente 6</t>
  </si>
  <si>
    <t>Proyectos técnicos y jurídicos para el cumplimiento de la regularización de la tierra y/o asignación de predios realizados</t>
  </si>
  <si>
    <t>Porcentaje de proyectos tecnicos y juridicos</t>
  </si>
  <si>
    <t>Mide el porcentaje de proyectos técnicos y jurídicos realizados para la regularización de la tierra y asignación de predios durante 2020</t>
  </si>
  <si>
    <t>(PP2020/PR2020)*100</t>
  </si>
  <si>
    <t>Bitacora dentro de la Direccion Operativa</t>
  </si>
  <si>
    <t>Licencias de funcionamiento y/o de uso de suelo a través del Sistema de Apertura Rápido de Empresas (SARE) tramitadas</t>
  </si>
  <si>
    <t xml:space="preserve">Porcentaje de licencias de funcionamiento y/o uso de suelo </t>
  </si>
  <si>
    <t>Mide el porcentaje de licencias de funcionamiento y/o uso de suelo a través del Sistema de Apertura Rápida de Empresas en 2020</t>
  </si>
  <si>
    <t>(LFUSP2020 /LFUSE2020)*100</t>
  </si>
  <si>
    <t>NA</t>
  </si>
  <si>
    <t>Archivos de la Dirección General de Desarrollo Económico</t>
  </si>
  <si>
    <t>Vinculaciones establecidas con estado y federación para programas de financiamiento</t>
  </si>
  <si>
    <t>Porcentaje de vinculaciones con estado y federación</t>
  </si>
  <si>
    <t>Mide el porcentaje de vinculaciones con estado y federación en materia de financiamiento en 2020</t>
  </si>
  <si>
    <t>(VEFP2020 /VEFR2020)*100</t>
  </si>
  <si>
    <t>Organismos gubernamentales, empresariales y académicos vinculados</t>
  </si>
  <si>
    <t>Porcentaje de acuerdos de colaboración y participación</t>
  </si>
  <si>
    <t>Mide el porcentaje de acuerdos realizados para colaboración y participación con organismos gubernamentales, empresariales y académimcos en 2020</t>
  </si>
  <si>
    <t>(ACPP2020 /ACPR2020)*100</t>
  </si>
  <si>
    <t>Componente 04</t>
  </si>
  <si>
    <t>Eventos de promoción industrial  apoyados</t>
  </si>
  <si>
    <t>Porcentaje de eventos de promoción industrial</t>
  </si>
  <si>
    <t>Mide el porcentaje de eventos de promoción industrial apoyados en 2020</t>
  </si>
  <si>
    <t>(EPIP2020 /EPIA2020)*100</t>
  </si>
  <si>
    <t>Se pospusieron las actividades y eventos propios y en coparticipación con organismos e instituciones por cuestión de COVID-19</t>
  </si>
  <si>
    <t>Eventos y programas en materia de turismo realizados</t>
  </si>
  <si>
    <t>Porcentaje de eventos y programas de turismo</t>
  </si>
  <si>
    <t>Mide el porcentaje de eventos y programas en materia de turismo realizados en 2020</t>
  </si>
  <si>
    <t>(EPTP2020 /EPTR2020)*100</t>
  </si>
  <si>
    <t>Se pospusieron las actividades y eventos en coparticipación con organismos e instituciones por cuestión de COVID-19</t>
  </si>
  <si>
    <t>Componente 06PV</t>
  </si>
  <si>
    <t>Ferias de empleo temáticas organizadas y vinculadas</t>
  </si>
  <si>
    <t>Promedio de empresas con personal contratado por feria de empleo en 2020</t>
  </si>
  <si>
    <t>Mide el promedio de empresas con personal contratado por feria de empleo en 2020</t>
  </si>
  <si>
    <t>EPC2020 / FER2020</t>
  </si>
  <si>
    <t>Reporte de contratación por parte de las empresas invitadas</t>
  </si>
  <si>
    <t>Vinculación con Clústers en la ciudad y eventos realizados en conjunto</t>
  </si>
  <si>
    <t>Porcentaje de eventos realizados con clústeres</t>
  </si>
  <si>
    <t>Mide el porcentaje de eventos eventos realizados con diversos clústeres en la ciudad</t>
  </si>
  <si>
    <t>(ECP2020 / ECR2020)*100</t>
  </si>
  <si>
    <t>Eventos de "Micro, pequeñas y medianas empresas" e "Innovación y emprendimiento" realizados</t>
  </si>
  <si>
    <t>Porcentaje de eventos para el desarrollo económico</t>
  </si>
  <si>
    <t>Mide el porcentaje de eventos realizados de "Micro, pequeñas y medianas empresas" e "Innovación y emprendimiento" en 2020</t>
  </si>
  <si>
    <t>(EDEP2020 / EDER2020)*100</t>
  </si>
  <si>
    <t>Ing. Efren Matamoros Barraza</t>
  </si>
  <si>
    <t>Brigadas, equipamiento y prevención de emergencias, catástrofes o siniestros realizadas</t>
  </si>
  <si>
    <t xml:space="preserve">Porcentaje de brigadas de prevención </t>
  </si>
  <si>
    <t>Mide el porcentaje de cumplimiento de brigadas, equipamiento y prevención de emergencias, catástrofes o siniestros realizadas en 2020</t>
  </si>
  <si>
    <t>(BPP2020 / BPR2020)*100</t>
  </si>
  <si>
    <t>Archivos de la Dirección General de Protección Civil: Bitácora de brigadas</t>
  </si>
  <si>
    <t>No se ha llevado a cabo debido a las restricciones de seguridad por el Covid-19</t>
  </si>
  <si>
    <t>Atención de personas en situación de calle en temporada invernal</t>
  </si>
  <si>
    <t>Porcentaje de personas atendidas en situación de calle durante invierno</t>
  </si>
  <si>
    <t>Mide el porcentaje de atención a personas en situación de calle en temporada invernal en 2020</t>
  </si>
  <si>
    <t>(PTIEA2020 / PTIA2020)*100</t>
  </si>
  <si>
    <t>Archivos de la Dirección General de Protección Civil: Registro de refugios y servicios</t>
  </si>
  <si>
    <t>La actividad de este componente se mide solo en temporada invernal que es 1er y 4to trimestres</t>
  </si>
  <si>
    <t>Simulacros y revisiones de prevención contra contingencias realizadas</t>
  </si>
  <si>
    <t>Porcentaje de simulacros y revisiones a diversas instituciones</t>
  </si>
  <si>
    <t>Mide el porcentaje cumplimiento de simulacros y revisiones de prevención contra contingencias realizadasl en 2020 a empresas, universidades y empleados de dependencias.</t>
  </si>
  <si>
    <t>(SRIP2020 / SRIR2020)*100</t>
  </si>
  <si>
    <t>Archivos de la Dirección General de Protección Civil: Bitácora de simulacros y revisiones</t>
  </si>
  <si>
    <t>Personas atendidas en puntos estratégicos para entrega de agua embotellada y suero</t>
  </si>
  <si>
    <t>Porcentaje de personas a las que se les proporciona hidratación en la calle</t>
  </si>
  <si>
    <t>Mide el porcentaje de personas atendidas en puntos estratégicos para entrega de agua embotellada y suero en 2020</t>
  </si>
  <si>
    <t>(PHCE 2020 / PHCA2020)*100</t>
  </si>
  <si>
    <t>Archivos de la Dirección General de Protección Civil: Registro de Registro de puntos estratégicos</t>
  </si>
  <si>
    <t>La actividad de este componente se mide solo en temporada de veranoque es 3er  trimestre</t>
  </si>
  <si>
    <t>Debido a la contingencia que la ciudadanía enfrenta, se tuvieron que cancelar los eventos presenciales, los cuales se reprogramarán terminando la misma.</t>
  </si>
  <si>
    <t xml:space="preserve">Porcentaje de personas que presencian de manera virtual los espectáculos en el Centro Municipal de las Artes </t>
  </si>
  <si>
    <t xml:space="preserve">Mide el porcentaje de personas que presencian a través de redes sociales los espectáculos realizados en el Centro Municipal de las Artes </t>
  </si>
  <si>
    <t>(PPVER2020/PPVEP2020)*100</t>
  </si>
  <si>
    <t>Debido a la contingencia que la ciudadanía enfrenta, se tuvieron que cancelar los eventos presenciales en este segundo trimestre, los cuales se están realizando de manera virtual a través de las redes sociales del Instituto, con el fin de mantener el acceso a eventos culturales, lo cual ha permitido llegar a más personas. Esta es la razón por la que se cambió la meta y la unidad de medida de este indicador.</t>
  </si>
  <si>
    <t>Debido a la contingencia que la ciudadanía enfrenta, se tuvieron que cancelar los eventos presenciales en este segundo trimestre; los mismos se estarán retomando en cuanto las autoridades lo permitan.</t>
  </si>
  <si>
    <t>Lic. Selma Macías Sáenz</t>
  </si>
  <si>
    <t>"Programa de aparatos funcionales" para personas con discapacidad implementado</t>
  </si>
  <si>
    <t xml:space="preserve">Porcentaje de  personas con discapacidad beneficiadas con la entrega de aparatos funcionales u  ortopédicos </t>
  </si>
  <si>
    <t>Este indicador mide el número de personas con discapacidad beneficiadas con la entrega  aparatos funcionales u ortopédicos con respecto al total de aparatos funcionales u ortopédicos programados para entrega durante el año 2020</t>
  </si>
  <si>
    <t>(ASO/ASP) *100</t>
  </si>
  <si>
    <t>Documentos de trabajo generados y capturados en base de datos de padrón de beneficiarios.</t>
  </si>
  <si>
    <t>Debido al COVID 19 no se muestra avance esperado en ente indicador ya que están suspendidas las Ferias de Discapacidad, esperamos reanudar las ferias en cuanto Gobierno Municipal y DIF Juárez lo autoricen.</t>
  </si>
  <si>
    <t>Servicios en la "Unidad Básica de Rehabilitación" para personas con discapacidad otorgados</t>
  </si>
  <si>
    <t>Porcentaje de personas beneficiadas con servicios de terapia en la Unidad Básica de  Rehabilitación</t>
  </si>
  <si>
    <t>Este indicador mide el porcentaje de avance de personas beneficiadas con servicios de terapia de lenguaje y física que ofrece la Unidad Básica de Rehabilitación realizadas durante el año 2020</t>
  </si>
  <si>
    <t xml:space="preserve">(NPBTLF/ TPTLFP)* 100 </t>
  </si>
  <si>
    <t>A pesar del  COVID 19, durante el segundo trimestre de 2020,  el personal de la Unidad Básica de Rehabilitación continuo trabajando con servicios de terapia de lenguaje y física  con las niñas y niños de Albergue Granja Hogar.</t>
  </si>
  <si>
    <t xml:space="preserve"> "Programas de apoyos sociales y Alimentarios" para personas en situación de vulnerabilidad otorgados</t>
  </si>
  <si>
    <t>Porcentaje de personas beneficiadas con programas de apoyos sociales y alimentarios</t>
  </si>
  <si>
    <t>Este indicador mide porcentaje de avance del número de personas beneficiadas con programas de apoyos sociales y alimenticios durante el año 2020</t>
  </si>
  <si>
    <t xml:space="preserve">(NPBPASA/TPPASAP)*100 </t>
  </si>
  <si>
    <t>Debido a la Contingencia de COVID 19 se ha incrementado el padrón de beneficiarios en el segundo trimestre 2020. A partir del tercer trimestre DIF Estatal ya no ha  permitido mas ingresos a los programas alimenticios.</t>
  </si>
  <si>
    <t xml:space="preserve"> "Programa de Comedores Comunitarios" para personas en situación de vulnerabilidad implementado</t>
  </si>
  <si>
    <t>Porcentaje de personas beneficiadas con programas de comedores comunitarios</t>
  </si>
  <si>
    <t>Este indicador mide el porcentaje de avance de personas en situación de vulnerabilidad beneficiadas con programas de comedores comunitarios  durante el año 2020</t>
  </si>
  <si>
    <t xml:space="preserve">(NPBPCC/TPPCCP)*100 </t>
  </si>
  <si>
    <t>Los medios de verificación son por unidad, son una proyección no son físicos, estos beneficiarios pueden ser frecuentes bimestralmente</t>
  </si>
  <si>
    <t>Atenciones integrales para los  "Consejos de Adultos Mayores" realizadas</t>
  </si>
  <si>
    <t>Porcentaje de personas adultas mayores beneficiarios con atenciones integrales</t>
  </si>
  <si>
    <t>Este indicador mide el porcentaje de avance de personas adultas mayores beneficiadas con atenciones integrales como: visitas del personal de gerontología a los consejos de adultos mayores para la realización de diversas actividades como: activación física, manualidades, pláticas de salud, Programa alimentario, etc.  durante el año 2020.</t>
  </si>
  <si>
    <t>NPAMB</t>
  </si>
  <si>
    <t>Padrón constante de beneficiarios</t>
  </si>
  <si>
    <t>Servicios en las Unidades Médicas Móviles (Pediátrica, Geriátrica, Cabecitas limpias) para personas en situación de vulnerabilidad otorgados</t>
  </si>
  <si>
    <t>Porcentaje de personas beneficiadas con servicios otorgados en las Unidades Médicas Móviles</t>
  </si>
  <si>
    <t>Este indicador mide porcentaje de avance de personas beneficiadas con servicios otorgados en las Unidades Médicas Móviles (Pediátrica, Geriátrica, Cabecitas limpias) durante el año 2020</t>
  </si>
  <si>
    <t xml:space="preserve">(NPBUMM/TPUMMP)*100 </t>
  </si>
  <si>
    <t>Debido al COVID 19 no se muestra avance esperado en ente indicador, esperamos reanudar el servicio de las Unidades Médicas Móviles en cuanto  DIF Juárez lo autorice.</t>
  </si>
  <si>
    <t xml:space="preserve"> Atenciones integrales en el " Albergue Granja Hogar" para niñas y niños menores de 6 años realizadas</t>
  </si>
  <si>
    <t>Porcentaje de niñas y niños beneficiados con atenciones integrales en el " Albergue Granja Hogar"</t>
  </si>
  <si>
    <t>Este indicador mide porcentaje de avance de niñas y niños menores de 6 años beneficiados con atenciones integrales en el " Albergue Granja Hogar" durante el año 2020</t>
  </si>
  <si>
    <t xml:space="preserve">(NNNBAAGH/TNNAAGHP)* 100 </t>
  </si>
  <si>
    <t xml:space="preserve">Debido al COVID 19, no se muestra avance esperado en ente indicador ya que como medida de contención se limitó a DIF Estatal los ingresos, para evitar contagios.   </t>
  </si>
  <si>
    <t>Atenciones integrales en el "Albergue México mi Hogar" para adolescentes migrantes realizadas</t>
  </si>
  <si>
    <t>Porcentaje de niñas, niños y adolescentes migrantes beneficiados con atenciones integrales en el " Albergue México mi Hogar"</t>
  </si>
  <si>
    <t>Este indicador mide porcentaje de avance de niñas, niños y adolescentes migrantes beneficiados con atenciones integrales en el " Albergue México mi Hogar" durante el año 2020</t>
  </si>
  <si>
    <t xml:space="preserve">(NNNBAAMMH/TNNAAMMHP)* 100 </t>
  </si>
  <si>
    <t xml:space="preserve">Debido al COVID 19, no se muestra avance esperado en ente indicador ya que como medida de contención se limitó a DIF Estatal  e Instituto Nacional de Migración los ingresos, para evitar contagios.  </t>
  </si>
  <si>
    <t>Acciones integrales en el Centro de Psicología y Fortalecimiento Familiar para personas en situación de vulnerabilidad realizadas</t>
  </si>
  <si>
    <t>Porcentaje de personas beneficiadas con Acciones integrales en el Centro de Psicología Integral y Fortalecimiento Familiar</t>
  </si>
  <si>
    <t>Este indicador mide porcentaje de avance de personas beneficiadas con  Acciones integrales en el Centro de Psicología Integral y Fortalecimiento Familiar durante el año 2020</t>
  </si>
  <si>
    <t>(NPBACPIFF/TPCPIFFP)* 100</t>
  </si>
  <si>
    <t>Debido al COVID 19 no se muestra avance esperado en ente indicador, las actividades en materia psicológica serán reanudadas en cuanto Gobierno Municipal y DIF Juárez lo autoricen.</t>
  </si>
  <si>
    <t>COMPONENTE C10 (PV)</t>
  </si>
  <si>
    <t>Acciones para la prevención del abuso sexual y de embarazos en la adolescencia  a través del "Programa Armando Familias Plenas" dirigidos a padres de familia realizadas</t>
  </si>
  <si>
    <t>Porcentaje de personas que asisten a los talleres del programa “armando Familias Plenas”</t>
  </si>
  <si>
    <t>Mide la fracción de avance en la asistencia a los talleres</t>
  </si>
  <si>
    <t>(NPATPAFP/PPATPAFP)*100</t>
  </si>
  <si>
    <t>Listas de asistencia</t>
  </si>
  <si>
    <t>El programa de "armando familias plenas "está por concluir en el año 2020, por lo que se logró beneficiar a mas personas de las programadas con  los talleres del programa.</t>
  </si>
  <si>
    <t>COMPONENTE C11 (PV)</t>
  </si>
  <si>
    <t xml:space="preserve">Acciones realizadas para la prevención de las violencias contra niñas, niños y adolescentes en CAMEF </t>
  </si>
  <si>
    <t xml:space="preserve">Porcentaje de niñas, niños y adolescentes que asisten a eventos, talleres y capacitaciones enfocados a la prevención de las violencias   </t>
  </si>
  <si>
    <t xml:space="preserve">Mide la fracción de avance en la asistencia a eventos, talleres y capacitaciones enfocados a la prevención de las violencias   </t>
  </si>
  <si>
    <t xml:space="preserve">(NNNAAETCEPV/PPAETCEPV)*100 </t>
  </si>
  <si>
    <t xml:space="preserve">Listas de asistencias y Padrón Único de Personas Beneficiarias </t>
  </si>
  <si>
    <t xml:space="preserve">Al segundo trimestre del 2020 se ha logrado que 306 hombres y 411 mujeres asistan a eventos, talleres y capacitaciones enfocados a la prevención de las violencias.   </t>
  </si>
  <si>
    <t>COMPONENTE C12 (PV)</t>
  </si>
  <si>
    <t>Acciones  para promover la salud mental, la convivencia escolar sana y la prevención de la violencia del "Programa Intervención psicosocial" con acciones ente en escuelas realizadas. CPIFF</t>
  </si>
  <si>
    <t>Porcentaje de personas que asisten a los talleres del “Programa de intervención psicosocial en escuelas”</t>
  </si>
  <si>
    <t>(NPATPIPE/PPATPIPE)*100</t>
  </si>
  <si>
    <t>Debido al COVID 19 no se muestra avance esperado en ente indicador,  las actividades en materia psicológica serán reanudadas en cuanto Gobierno Municipal y DIF Juárez lo autoricen.</t>
  </si>
  <si>
    <t>COMPONENTE C13 (PV)</t>
  </si>
  <si>
    <t>Intervenciones en el Centro de Seguimiento y Monitoreo de Niñas, Niños y Adolescentes de Circuito que se encuentran en situación de riesgo realizadas</t>
  </si>
  <si>
    <t>Porcentaje de NNA canalizados al Centro de Seguimiento y Monitoreo de Niñas, Niños y Adolescentes de Circuito que se encuentran en situación de riesgo</t>
  </si>
  <si>
    <t xml:space="preserve">Mide la fracción de avance en las canalizaciones de niñas, niños y adolescentes </t>
  </si>
  <si>
    <t>(NNNACCSMNNACESR/PPCCSMNNACESR)*100</t>
  </si>
  <si>
    <t>Debido al COVID 19, no se muestra avance esperado en ente indicador ya que como medida de contención se suspendieron los recorridos por las principales avenidas y puentes internacionales de la ciudad, esperamos reanudar los recorridos en cuanto DIF Juárez lo autorice.</t>
  </si>
  <si>
    <t>"Programa Atención a Niñas, Niños y Adolescentes
Trabajadores y en Situación de Calle" implementado</t>
  </si>
  <si>
    <t>Porcentaje de atención a niñas, niños y adolescentes trabajadores y en situación de calle</t>
  </si>
  <si>
    <t xml:space="preserve">Mide la fracción de avance en la atención a niñas, niños y adolescentes trabajadores y en situación de calle </t>
  </si>
  <si>
    <t>(NNNATSCA/PPPANNATSC)*100</t>
  </si>
  <si>
    <t>En el "Programa Atención a Niñas, Niños y Adolescentes
Trabajadores y en Situación de Calle" se ha dado seguimiento a 46  mujeres y 49 hombres .</t>
  </si>
  <si>
    <t>COMPONENTE C15</t>
  </si>
  <si>
    <t>Eventos masivos de Recreación y Cultura realizados</t>
  </si>
  <si>
    <t>Porcentaje de avance de cumplimiento de eventos masivos organizados por la Coordinación de Recreación y Cultura</t>
  </si>
  <si>
    <t>Mide el porcentaje de avance de cumplimiento de eventos masivos  organizados por la Coordinación de Recreación y Cultura durante 2020</t>
  </si>
  <si>
    <t>(EMR2020/EMP2020)*100</t>
  </si>
  <si>
    <t>Al no ser posible llevar a cabo  eventos masivos en el segundo trimestre a causa de COVID-19 se realizaron 3 eventos a través de redes sociales en tiempo real  (Facebook) 1) Día del niño/a: concurso de dibujo en el cual ganaron 20 IPADS los que más likes tuvieron  2) Día de la Madre: Hijas e hijos registraron enviando una fotografía las 10 que tuvieron más likes ganaron televisiones.  3) Carne asada con papá"! se hizo una rifa de 110 asadores y  paquetes de carne asada  a quienes publicaron nombre de papá y su receta de carne asada. Todos los premios fueron entregados en sus domicilios para evitar contagios.</t>
  </si>
  <si>
    <t>Acciones  para proporcionar a los habitantes del municipio de Juárez, albercas y áreas verdes que promuevan el recreo, la convivencia y el esparcimiento realizadas</t>
  </si>
  <si>
    <t>Porcentaje de acciones de mantenimiento en pasto, arbolado y albercas DIF</t>
  </si>
  <si>
    <t>Mide el porcentaje de avance de cumplimiento de acciones de mantenimiento en pasto, arbolado y albercas en el PARQUE DIF y AQUADIF durante 2020</t>
  </si>
  <si>
    <t>(AMR2020/AMP2020)*100</t>
  </si>
  <si>
    <t>Se cumple de acuerdo a la calendarización de metas.</t>
  </si>
  <si>
    <t>COMPONENTE C17</t>
  </si>
  <si>
    <t>Acciones de Administración de recurso humano, material y para asegurar el derecho de acceso a la  información en portales de transparencia publicadas</t>
  </si>
  <si>
    <t>Porcentaje de acciones para la Publicación trimestral de  obligaciones en materia de Transparencia.</t>
  </si>
  <si>
    <t>Mide el porcentaje de avance de cumplimiento de acciones para la Publicación trimestral de  obligaciones en materia de Transparencia durante 2020</t>
  </si>
  <si>
    <t>(APR2020/APP2020)*100</t>
  </si>
  <si>
    <t xml:space="preserve"> Dirección General de Obras Públicas</t>
  </si>
  <si>
    <t>Ing. Francisco Rubén Camarena De la Cerda</t>
  </si>
  <si>
    <t xml:space="preserve">Seguimiento a las obras de pavimentación implementada </t>
  </si>
  <si>
    <t>Porcentaje de calles a pavimentar</t>
  </si>
  <si>
    <t>Mide el porcentaje de avance en calles pavimentadas programadas</t>
  </si>
  <si>
    <t>(NCP/TCPP)*100</t>
  </si>
  <si>
    <t>Fotos y documentos bajo el resguardo de la Dirección General de Obras Públicas</t>
  </si>
  <si>
    <t>Este indicador reflejara avance en el segundo trimestre ya que se están dando los fallos de licitación</t>
  </si>
  <si>
    <t xml:space="preserve">Dirección de Urbanización </t>
  </si>
  <si>
    <t>Seguimiento en m2 a las obras de mantenimiento de vialidades (fresado y bacheo) implementadas</t>
  </si>
  <si>
    <t>Porcentaje de m² de vialidades de mantenimiento(fresado y bacheo)</t>
  </si>
  <si>
    <t>Mide el porcentaje de obras de mantenimiento de vialidades</t>
  </si>
  <si>
    <t>(NVM/TVM)*100</t>
  </si>
  <si>
    <t>Dirección de Urbanización</t>
  </si>
  <si>
    <t>Componente PV03</t>
  </si>
  <si>
    <t>Seguimiento a las obras del  "Programa de Bacheo Emergente" implementadas</t>
  </si>
  <si>
    <t>Porcentaje de baches atendidos programa emergente</t>
  </si>
  <si>
    <t>Mide el baches atendidos por programa emergente</t>
  </si>
  <si>
    <t>(NBA/TBP)*100</t>
  </si>
  <si>
    <t>Seguimiento en m2 a las obras de mantenimiento de vialidades  (bacheo) en zona suroriente implementadas</t>
  </si>
  <si>
    <t>Porcentaje de calles rehabilitadas</t>
  </si>
  <si>
    <t>Mide el porcentaje de avance en calles rehabilitadas mediante solicitudes ciudadanas</t>
  </si>
  <si>
    <t>(NCR/TCPR)*100</t>
  </si>
  <si>
    <t>Seguimiento de obras para la construcción de red de agua potable, alcantarillado y revestimiento implementadas</t>
  </si>
  <si>
    <t>Porcentaje de obras construcción Red agua potable y alcantarillado</t>
  </si>
  <si>
    <t>Mide el porcentaje de avance en calles de construcción de red de agua potable y alcantarillado</t>
  </si>
  <si>
    <t>(NOAPYALC/TNOAPYALC)*100</t>
  </si>
  <si>
    <t>Este indicador reflejara avance en el tercer trimestre ya que se están dando los fallos de licitación</t>
  </si>
  <si>
    <t>M.E. Lucía Ramírez López</t>
  </si>
  <si>
    <t>Otorgar apoyos económicos encaminados a cubrir un porcentaje del costo del Centro de Atención Infantil</t>
  </si>
  <si>
    <t>Porcentaje de apoyos económicos entregados</t>
  </si>
  <si>
    <t>Del total de apoyos económicos programados 2020 este indicador mostrará el porcentaje de apoyos económicos entregados</t>
  </si>
  <si>
    <t>(AEE/AEP)*100</t>
  </si>
  <si>
    <t>Porcentual</t>
  </si>
  <si>
    <t>Listas de aprobados</t>
  </si>
  <si>
    <t>Debido a las medidas implementadas por la contingencia sanitaria por el COVID-19, se reprogramó la convocatoria para los apoyos económicos destinados a cubrir el costo de los Centros de Atención Infantil.</t>
  </si>
  <si>
    <t>Bienestar Infantil</t>
  </si>
  <si>
    <t>Otorgar apoyos económicos en la zona suroriente encaminados a cubrir un porcentaje del costo del Centro de Atención Infantil</t>
  </si>
  <si>
    <t>Porcentaje de apoyos económicos entregados en la zona suroriente</t>
  </si>
  <si>
    <t>(AEE/AEPS)*100</t>
  </si>
  <si>
    <t>COMPONENTE 03</t>
  </si>
  <si>
    <t>Facilitar el acceso de los empleados de los CAI para la capacitación en cuidado infantil</t>
  </si>
  <si>
    <t>Porcentaje de personas capacitadas</t>
  </si>
  <si>
    <t>Del total de personas capacitadas programadas, este indicador mostrará el porcentaje de personas capacitadas</t>
  </si>
  <si>
    <t>(PC/PCP)*100</t>
  </si>
  <si>
    <t>Constancias</t>
  </si>
  <si>
    <t>COMPONENTE 04</t>
  </si>
  <si>
    <t>Entregar materiales de construcción a personas en situación de vulnerabilidad</t>
  </si>
  <si>
    <t>Porcentaje de personas beneficiadas con las solicitudes de material atendidas</t>
  </si>
  <si>
    <t>Del total de solicitudes de material recibidas, este indicador mostrará el porcentaje de personas beneficiadas con las solicitudes de material atendidas</t>
  </si>
  <si>
    <t>(NPBSA/NPBSP)*100</t>
  </si>
  <si>
    <t>Solicitudes de materiales de construcción</t>
  </si>
  <si>
    <t>Enlace Comunitario y Asistencia Social</t>
  </si>
  <si>
    <t>COMPONENTE 05</t>
  </si>
  <si>
    <t>Entregar despensas familiares a personas en situación de vulnerabilidad</t>
  </si>
  <si>
    <t>Porcentaje de despensas entregadas</t>
  </si>
  <si>
    <t>Del total de despensas programadas a entregar en el 2020, este indicador mostrará el porcentaje de despensas entregadas</t>
  </si>
  <si>
    <t>(DE/DPE)*100</t>
  </si>
  <si>
    <t>Vales de entrega de despensa</t>
  </si>
  <si>
    <t>La Dirección General de Desarrollo Social ha continuado trabajando durante la contingencia sanitaria debido al COVID-19, con personal entregando los apoyos alimenticios casa por casa, para evitar el riesgo de contagio de la población.</t>
  </si>
  <si>
    <t>COMPONENTE 06</t>
  </si>
  <si>
    <t>Entregar despensas familiares a personas en situación de vulnerabilidad en la zona suroriente del Municipio de Juárez</t>
  </si>
  <si>
    <t>(DES/DPE)*100</t>
  </si>
  <si>
    <t>COMPONENTE 07</t>
  </si>
  <si>
    <t>Apoyos en materia de salud brindados</t>
  </si>
  <si>
    <t>Porcentaje de apoyos en materia de salud brindados</t>
  </si>
  <si>
    <t>Del total de apoyos en materia de salud programados en el 2020, este indicador mostrará el porcentaje de apoyos en materia de salud brindados</t>
  </si>
  <si>
    <t>(AMSB/AMSP)*100</t>
  </si>
  <si>
    <t>Registros médicos</t>
  </si>
  <si>
    <t>Salud</t>
  </si>
  <si>
    <t>COMPONENTE 08</t>
  </si>
  <si>
    <t>Brindar apoyos en materia de salud para personas en situación de vulnerabilidad de la zona suroriente del Municipio de Juárez</t>
  </si>
  <si>
    <t>Porcentaje de apoyos en materia de salud brindados en la zona suroriente</t>
  </si>
  <si>
    <t>Del total de apoyos en materia de salud programados en el 2020 en la zona suroriente, este indicador mostrará el porcentaje de apoyos en materia de salud brindados en la zona suroriente</t>
  </si>
  <si>
    <t>(AMSBS/AMSP)*100</t>
  </si>
  <si>
    <t>COMPONENTE 09</t>
  </si>
  <si>
    <t>Talleres de fortalecimiento emocional y prevención del bullying impartidos</t>
  </si>
  <si>
    <t>Porcentaje de talleres de fortalecimiento emocional y prevención del bullying</t>
  </si>
  <si>
    <t>Del total de talleres de fortalecimiento emocional y prevención del bullying programados, este indicador mostrará el porcentaje de talleres impartidos</t>
  </si>
  <si>
    <t>(TFEI/TFEP)*100</t>
  </si>
  <si>
    <t>Debido a las medidas implementadas por la contingencia sanitaria por el COVID-19, se suspendió la impartición de talleres de fortalecimiento emocional y prevención del bullying, esperando continuar con los mismos en cuanto se reanuden actividades normales.</t>
  </si>
  <si>
    <t>Desarrollo e Infraestructura</t>
  </si>
  <si>
    <t>COMPONENTE 10</t>
  </si>
  <si>
    <t>Comités de vecinos generados y reestructurados</t>
  </si>
  <si>
    <t>Porcentaje de comités de vecinos generados y reestructurados</t>
  </si>
  <si>
    <t>De todos los comités existentes en el 2020, este indicador mostrará el porcentaje de comités generados y reestructurados</t>
  </si>
  <si>
    <t>(CVGR/TCV)*100</t>
  </si>
  <si>
    <t>Actas constitutivas</t>
  </si>
  <si>
    <t>Debido a las medidas implementadas para enfrentar la contingencia sanitaria por el COVID-19, no se alcanzó la meta esperada en el trimestre, se espera continuar con las reuniones de vecinos para la generación o reestructuración de los comités en cuanto se reanuden actividades normales.</t>
  </si>
  <si>
    <t>Organización Social</t>
  </si>
  <si>
    <t>COMPONENTE 11</t>
  </si>
  <si>
    <t>Comités de vecinos generados y reestructurados en la zona suroriente del Municipio de Juárez</t>
  </si>
  <si>
    <t>Porcentaje de comités de vecinos generados y reestructurados en la zona suroriente</t>
  </si>
  <si>
    <t>De todos los comités existentes en la zona suroriente en el 2020, este indicador mostrará el porcentaje de comités generados y reestructurados en la zona suroriente</t>
  </si>
  <si>
    <t>(CVGRS/TCV)*100</t>
  </si>
  <si>
    <t>COMPONENTE 12</t>
  </si>
  <si>
    <t>Regular la apertura de Centros de Atención Infantil que impacten a la población infantil</t>
  </si>
  <si>
    <t>Porcentaje de Centros de Atención Infantil regulados</t>
  </si>
  <si>
    <t>Del total de CAI, este indicador mostrará el porcentaje de CAI regulados</t>
  </si>
  <si>
    <t>(CAIR/TCAI)*100</t>
  </si>
  <si>
    <t>Registros de Bienestar Infantil</t>
  </si>
  <si>
    <t>Atención a grupos vulnerables realizadas</t>
  </si>
  <si>
    <t>Porcentaje de apoyos a personas de grupos vulnerables brindados</t>
  </si>
  <si>
    <t>De los apoyos a grupos vulnerables programados, este indicador mostrará el porcentaje de apoyos a grupos vulnerables brindados</t>
  </si>
  <si>
    <t>(AGVB/AGVP)*100</t>
  </si>
  <si>
    <t>Registros de  Desarrollo e Infraestructura</t>
  </si>
  <si>
    <t>Debido a las medidas implementadas para enfrentar la contingencia sanitaria por el COVID-19, fue necesario restringir la atención al público, esperando continuar con la misma en cuanto se reanuden actividades normales.</t>
  </si>
  <si>
    <t>COMPONENTE 14</t>
  </si>
  <si>
    <t>Inserción laboral de personas con discapacidad</t>
  </si>
  <si>
    <t>Porcentaje de contrataciones de personas con discapacidad</t>
  </si>
  <si>
    <t>Del total de personas con discapacidad entrevistadas en 2020, este indicador mostrará el porcentaje de personas con discapacidad contratadas</t>
  </si>
  <si>
    <t>(PDC/PCE)*100</t>
  </si>
  <si>
    <t>Registros de Desarrollo e Infraestructura</t>
  </si>
  <si>
    <t>Debido a la contingencia sanitaria por el COVID-19, en el primer semestre del año 2020, no se registraron contrataciones de personas con discapacidad, se espera continuar con entrevistas y formación de expedientes en cuanto se reanuden actividades normales.</t>
  </si>
  <si>
    <t>COMPONENTE 15</t>
  </si>
  <si>
    <t>Documentos de logística generados</t>
  </si>
  <si>
    <t>Porcentaje de documentos de logística generados</t>
  </si>
  <si>
    <t>Del total de documentos de logística programados en 2020, este indicador mostrará el porcentaje de documentos de logística generados</t>
  </si>
  <si>
    <t>(DLG/DLP)*100</t>
  </si>
  <si>
    <t>Registros de Estadística y Planeación Social</t>
  </si>
  <si>
    <t>Debido a las medidas implementadas para enfrentar la contingencia sanitaria por el COVID-19, no se alcanzó la meta esperada en el trimestre, esperando continuar con la elaboración de documentos en cuanto se reanuden actividades normales.</t>
  </si>
  <si>
    <t>Estadística y Planeación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</si>
</sst>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
    <numFmt numFmtId="165" formatCode="&quot;$&quot;#,##0"/>
    <numFmt numFmtId="166" formatCode="&quot;$&quot;#,##0.00"/>
  </numFmts>
  <fonts count="68"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20"/>
      <name val="Arial"/>
      <family val="2"/>
    </font>
    <font>
      <b/>
      <sz val="18"/>
      <name val="Arial"/>
      <family val="2"/>
    </font>
    <font>
      <b/>
      <sz val="24"/>
      <name val="Arial"/>
      <family val="2"/>
    </font>
    <font>
      <b/>
      <sz val="10"/>
      <color rgb="FFFFFFFF"/>
      <name val="Calibri"/>
      <family val="2"/>
      <scheme val="minor"/>
    </font>
    <font>
      <b/>
      <sz val="14"/>
      <name val="Century Gothic"/>
      <family val="2"/>
    </font>
    <font>
      <b/>
      <sz val="9"/>
      <name val="Century Gothic"/>
      <family val="2"/>
    </font>
    <font>
      <sz val="9"/>
      <name val="Century Gothic"/>
      <family val="2"/>
    </font>
    <font>
      <sz val="8"/>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color rgb="FF000000"/>
      <name val="Arial"/>
      <family val="2"/>
    </font>
    <font>
      <b/>
      <sz val="18"/>
      <color rgb="FFFFFFFF"/>
      <name val="Arial"/>
      <family val="2"/>
    </font>
    <font>
      <b/>
      <sz val="16"/>
      <color rgb="FFFFFFFF"/>
      <name val="Arial"/>
      <family val="2"/>
    </font>
    <font>
      <b/>
      <sz val="11"/>
      <color rgb="FFFFFFFF"/>
      <name val="Arial"/>
      <family val="2"/>
    </font>
    <font>
      <b/>
      <sz val="10"/>
      <color rgb="FF000000"/>
      <name val="Calibri"/>
      <family val="2"/>
      <scheme val="minor"/>
    </font>
    <font>
      <b/>
      <sz val="11"/>
      <color rgb="FF000000"/>
      <name val="Arial"/>
      <family val="2"/>
    </font>
    <font>
      <sz val="16"/>
      <color rgb="FF000000"/>
      <name val="Calibri Light"/>
      <family val="2"/>
      <scheme val="major"/>
    </font>
    <font>
      <sz val="16"/>
      <name val="Calibri Light"/>
      <family val="2"/>
      <scheme val="major"/>
    </font>
    <font>
      <sz val="16"/>
      <color theme="1"/>
      <name val="Calibri Light"/>
      <family val="2"/>
      <scheme val="major"/>
    </font>
    <font>
      <sz val="12"/>
      <color rgb="FF000000"/>
      <name val="Arial"/>
      <family val="2"/>
    </font>
    <font>
      <sz val="12"/>
      <name val="Arial"/>
      <family val="2"/>
    </font>
    <font>
      <sz val="12"/>
      <color theme="1"/>
      <name val="Arial"/>
      <family val="2"/>
    </font>
    <font>
      <b/>
      <sz val="12"/>
      <color theme="0"/>
      <name val="Arial"/>
      <family val="2"/>
    </font>
    <font>
      <u/>
      <sz val="12"/>
      <color theme="10"/>
      <name val="Arial"/>
      <family val="2"/>
    </font>
    <font>
      <sz val="15"/>
      <color rgb="FF000000"/>
      <name val="Calibri Light"/>
      <family val="2"/>
      <scheme val="major"/>
    </font>
    <font>
      <sz val="14"/>
      <color rgb="FF000000"/>
      <name val="Calibri Light"/>
      <family val="2"/>
      <scheme val="major"/>
    </font>
    <font>
      <sz val="16"/>
      <color theme="1"/>
      <name val="Calibri"/>
      <family val="2"/>
      <scheme val="minor"/>
    </font>
    <font>
      <sz val="11"/>
      <color theme="1"/>
      <name val="Calibri"/>
      <family val="2"/>
    </font>
    <font>
      <sz val="11"/>
      <color rgb="FF000000"/>
      <name val="Calibri Light"/>
      <family val="2"/>
      <scheme val="major"/>
    </font>
    <font>
      <b/>
      <sz val="16"/>
      <color rgb="FFFFFFFF"/>
      <name val="Calibri Light"/>
      <family val="2"/>
      <scheme val="major"/>
    </font>
    <font>
      <b/>
      <sz val="16"/>
      <name val="Calibri Light"/>
      <family val="2"/>
      <scheme val="major"/>
    </font>
    <font>
      <b/>
      <sz val="16"/>
      <color rgb="FF000000"/>
      <name val="Calibri Light"/>
      <family val="2"/>
      <scheme val="major"/>
    </font>
    <font>
      <b/>
      <sz val="16"/>
      <color theme="0"/>
      <name val="Calibri Light"/>
      <family val="2"/>
      <scheme val="major"/>
    </font>
    <font>
      <b/>
      <sz val="18"/>
      <color theme="0"/>
      <name val="Arial"/>
      <family val="2"/>
    </font>
    <font>
      <b/>
      <sz val="16"/>
      <color theme="0"/>
      <name val="Arial"/>
      <family val="2"/>
    </font>
    <font>
      <sz val="18"/>
      <color theme="1"/>
      <name val="Calibri"/>
      <family val="2"/>
      <scheme val="minor"/>
    </font>
    <font>
      <sz val="18"/>
      <name val="Arial"/>
      <family val="2"/>
    </font>
    <font>
      <b/>
      <sz val="11"/>
      <color theme="0"/>
      <name val="Arial"/>
      <family val="2"/>
    </font>
    <font>
      <b/>
      <sz val="10"/>
      <color theme="1"/>
      <name val="Calibri"/>
      <family val="2"/>
      <scheme val="minor"/>
    </font>
    <font>
      <b/>
      <sz val="10"/>
      <color theme="0"/>
      <name val="Calibri"/>
      <family val="2"/>
      <scheme val="minor"/>
    </font>
    <font>
      <b/>
      <sz val="11"/>
      <color theme="1"/>
      <name val="Arial"/>
      <family val="2"/>
    </font>
    <font>
      <sz val="11"/>
      <color theme="1"/>
      <name val="Arial"/>
      <family val="2"/>
    </font>
    <font>
      <sz val="11"/>
      <name val="Calibri"/>
      <family val="2"/>
      <scheme val="minor"/>
    </font>
    <font>
      <b/>
      <sz val="22"/>
      <color rgb="FFFFFFFF"/>
      <name val="Arial"/>
      <family val="2"/>
    </font>
    <font>
      <b/>
      <sz val="18"/>
      <color rgb="FF000000"/>
      <name val="Arial"/>
      <family val="2"/>
    </font>
    <font>
      <sz val="14"/>
      <color theme="1"/>
      <name val="Calibri"/>
      <family val="2"/>
      <scheme val="minor"/>
    </font>
    <font>
      <sz val="16"/>
      <color rgb="FF000000"/>
      <name val="Calibri Light"/>
      <family val="2"/>
    </font>
    <font>
      <sz val="16"/>
      <name val="Calibri Light"/>
      <family val="2"/>
    </font>
    <font>
      <b/>
      <sz val="16"/>
      <color theme="0"/>
      <name val="Calibri Light"/>
      <family val="2"/>
    </font>
    <font>
      <sz val="12"/>
      <color rgb="FF000000"/>
      <name val="Calibri"/>
      <family val="2"/>
      <scheme val="minor"/>
    </font>
    <font>
      <b/>
      <sz val="12"/>
      <color rgb="FFFFFFFF"/>
      <name val="Arial"/>
      <family val="2"/>
    </font>
    <font>
      <b/>
      <sz val="12"/>
      <color rgb="FFFFFFFF"/>
      <name val="Calibri"/>
      <family val="2"/>
      <scheme val="minor"/>
    </font>
    <font>
      <b/>
      <sz val="12"/>
      <color rgb="FF000000"/>
      <name val="Calibri"/>
      <family val="2"/>
      <scheme val="minor"/>
    </font>
    <font>
      <sz val="12"/>
      <color theme="1"/>
      <name val="Calibri"/>
      <family val="2"/>
      <scheme val="minor"/>
    </font>
    <font>
      <sz val="16"/>
      <color rgb="FFFF0000"/>
      <name val="Calibri Light"/>
      <family val="2"/>
    </font>
    <font>
      <sz val="14"/>
      <name val="Calibri Light"/>
      <family val="2"/>
      <scheme val="major"/>
    </font>
    <font>
      <b/>
      <sz val="14"/>
      <color theme="0"/>
      <name val="Calibri Light"/>
      <family val="2"/>
      <scheme val="major"/>
    </font>
    <font>
      <sz val="14"/>
      <color rgb="FF000000"/>
      <name val="Calibri"/>
      <family val="2"/>
      <scheme val="minor"/>
    </font>
    <font>
      <b/>
      <sz val="14"/>
      <color rgb="FFFFFFFF"/>
      <name val="Arial"/>
      <family val="2"/>
    </font>
    <font>
      <b/>
      <sz val="14"/>
      <color rgb="FFFFFFFF"/>
      <name val="Calibri"/>
      <family val="2"/>
      <scheme val="minor"/>
    </font>
    <font>
      <b/>
      <sz val="14"/>
      <color rgb="FF000000"/>
      <name val="Calibri"/>
      <family val="2"/>
      <scheme val="minor"/>
    </font>
    <font>
      <b/>
      <sz val="14"/>
      <color rgb="FF000000"/>
      <name val="Arial"/>
      <family val="2"/>
    </font>
    <font>
      <b/>
      <sz val="16"/>
      <color theme="0"/>
      <name val="Calibri"/>
      <family val="2"/>
      <scheme val="minor"/>
    </font>
  </fonts>
  <fills count="18">
    <fill>
      <patternFill patternType="none"/>
    </fill>
    <fill>
      <patternFill patternType="gray125"/>
    </fill>
    <fill>
      <patternFill patternType="solid">
        <fgColor rgb="FFC00000"/>
      </patternFill>
    </fill>
    <fill>
      <patternFill patternType="solid">
        <fgColor rgb="FFFFFFFF"/>
        <bgColor rgb="FF000000"/>
      </patternFill>
    </fill>
    <fill>
      <patternFill patternType="solid">
        <fgColor rgb="FF656565"/>
        <bgColor rgb="FF000000"/>
      </patternFill>
    </fill>
    <fill>
      <patternFill patternType="solid">
        <fgColor rgb="FFCC0000"/>
        <bgColor rgb="FF000000"/>
      </patternFill>
    </fill>
    <fill>
      <patternFill patternType="solid">
        <fgColor rgb="FFFFD966"/>
        <bgColor rgb="FF000000"/>
      </patternFill>
    </fill>
    <fill>
      <patternFill patternType="solid">
        <fgColor rgb="FF1F4E79"/>
        <bgColor rgb="FF000000"/>
      </patternFill>
    </fill>
    <fill>
      <patternFill patternType="solid">
        <fgColor rgb="FF833C0B"/>
        <bgColor rgb="FF000000"/>
      </patternFill>
    </fill>
    <fill>
      <patternFill patternType="solid">
        <fgColor theme="0"/>
        <bgColor indexed="64"/>
      </patternFill>
    </fill>
    <fill>
      <patternFill patternType="solid">
        <fgColor rgb="FFCC0000"/>
        <bgColor indexed="64"/>
      </patternFill>
    </fill>
    <fill>
      <patternFill patternType="solid">
        <fgColor theme="0"/>
        <bgColor rgb="FF000000"/>
      </patternFill>
    </fill>
    <fill>
      <patternFill patternType="solid">
        <fgColor theme="2"/>
        <bgColor indexed="64"/>
      </patternFill>
    </fill>
    <fill>
      <patternFill patternType="solid">
        <fgColor rgb="FF1F4E79"/>
        <bgColor indexed="64"/>
      </patternFill>
    </fill>
    <fill>
      <patternFill patternType="solid">
        <fgColor rgb="FF833C0B"/>
        <bgColor indexed="64"/>
      </patternFill>
    </fill>
    <fill>
      <patternFill patternType="solid">
        <fgColor rgb="FF656565"/>
        <bgColor indexed="64"/>
      </patternFill>
    </fill>
    <fill>
      <patternFill patternType="solid">
        <fgColor rgb="FFFFD966"/>
        <bgColor indexed="64"/>
      </patternFill>
    </fill>
    <fill>
      <patternFill patternType="solid">
        <fgColor rgb="FFFFFFFF"/>
        <bgColor indexed="64"/>
      </patternFill>
    </fill>
  </fills>
  <borders count="60">
    <border>
      <left/>
      <right/>
      <top/>
      <bottom/>
      <diagonal/>
    </border>
    <border>
      <left style="thin">
        <color rgb="FF000000"/>
      </left>
      <right style="thin">
        <color rgb="FF000000"/>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rgb="FFC00000"/>
      </left>
      <right style="hair">
        <color rgb="FFC00000"/>
      </right>
      <top style="medium">
        <color rgb="FFC00000"/>
      </top>
      <bottom style="hair">
        <color rgb="FFC00000"/>
      </bottom>
      <diagonal/>
    </border>
    <border>
      <left style="medium">
        <color rgb="FFC00000"/>
      </left>
      <right style="thin">
        <color rgb="FFC00000"/>
      </right>
      <top style="medium">
        <color rgb="FFC00000"/>
      </top>
      <bottom style="medium">
        <color rgb="FFC00000"/>
      </bottom>
      <diagonal/>
    </border>
    <border>
      <left style="medium">
        <color rgb="FFC00000"/>
      </left>
      <right style="hair">
        <color rgb="FFC00000"/>
      </right>
      <top style="medium">
        <color rgb="FFC00000"/>
      </top>
      <bottom style="hair">
        <color rgb="FFC00000"/>
      </bottom>
      <diagonal/>
    </border>
    <border>
      <left style="hair">
        <color rgb="FFC00000"/>
      </left>
      <right style="medium">
        <color rgb="FFC00000"/>
      </right>
      <top style="medium">
        <color rgb="FFC00000"/>
      </top>
      <bottom style="hair">
        <color rgb="FFC00000"/>
      </bottom>
      <diagonal/>
    </border>
    <border>
      <left style="medium">
        <color rgb="FFC00000"/>
      </left>
      <right style="hair">
        <color rgb="FFC00000"/>
      </right>
      <top style="hair">
        <color rgb="FFC00000"/>
      </top>
      <bottom style="medium">
        <color rgb="FFC00000"/>
      </bottom>
      <diagonal/>
    </border>
    <border>
      <left style="hair">
        <color rgb="FFC00000"/>
      </left>
      <right style="hair">
        <color rgb="FFC00000"/>
      </right>
      <top style="hair">
        <color rgb="FFC00000"/>
      </top>
      <bottom style="medium">
        <color rgb="FFC00000"/>
      </bottom>
      <diagonal/>
    </border>
    <border>
      <left/>
      <right style="medium">
        <color rgb="FF000000"/>
      </right>
      <top style="medium">
        <color auto="1"/>
      </top>
      <bottom style="medium">
        <color auto="1"/>
      </bottom>
      <diagonal/>
    </border>
    <border>
      <left/>
      <right style="thin">
        <color rgb="FF000000"/>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rgb="FFC00000"/>
      </right>
      <top style="medium">
        <color rgb="FFC00000"/>
      </top>
      <bottom style="medium">
        <color rgb="FFC00000"/>
      </bottom>
      <diagonal/>
    </border>
    <border>
      <left style="medium">
        <color rgb="FF000000"/>
      </left>
      <right/>
      <top style="medium">
        <color auto="1"/>
      </top>
      <bottom style="medium">
        <color auto="1"/>
      </bottom>
      <diagonal/>
    </border>
    <border>
      <left style="medium">
        <color rgb="FFC00000"/>
      </left>
      <right style="hair">
        <color rgb="FFC00000"/>
      </right>
      <top style="hair">
        <color rgb="FFC00000"/>
      </top>
      <bottom style="hair">
        <color rgb="FFC00000"/>
      </bottom>
      <diagonal/>
    </border>
    <border>
      <left style="hair">
        <color rgb="FFC00000"/>
      </left>
      <right style="hair">
        <color rgb="FFC00000"/>
      </right>
      <top style="hair">
        <color rgb="FFC00000"/>
      </top>
      <bottom style="hair">
        <color rgb="FFC00000"/>
      </bottom>
      <diagonal/>
    </border>
    <border>
      <left style="hair">
        <color rgb="FFC00000"/>
      </left>
      <right style="medium">
        <color rgb="FFC00000"/>
      </right>
      <top style="hair">
        <color rgb="FFC00000"/>
      </top>
      <bottom style="hair">
        <color rgb="FFC00000"/>
      </bottom>
      <diagonal/>
    </border>
    <border>
      <left style="hair">
        <color rgb="FFC00000"/>
      </left>
      <right style="medium">
        <color rgb="FFC00000"/>
      </right>
      <top style="hair">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indexed="64"/>
      </left>
      <right style="medium">
        <color indexed="64"/>
      </right>
      <top style="medium">
        <color indexed="64"/>
      </top>
      <bottom style="medium">
        <color indexed="64"/>
      </bottom>
      <diagonal/>
    </border>
    <border>
      <left style="hair">
        <color rgb="FFC00000"/>
      </left>
      <right/>
      <top style="medium">
        <color rgb="FFC00000"/>
      </top>
      <bottom style="hair">
        <color rgb="FFC00000"/>
      </bottom>
      <diagonal/>
    </border>
    <border>
      <left style="hair">
        <color rgb="FFC00000"/>
      </left>
      <right/>
      <top style="hair">
        <color rgb="FFC00000"/>
      </top>
      <bottom style="hair">
        <color rgb="FFC00000"/>
      </bottom>
      <diagonal/>
    </border>
    <border>
      <left style="hair">
        <color rgb="FFC00000"/>
      </left>
      <right/>
      <top style="hair">
        <color rgb="FFC00000"/>
      </top>
      <bottom style="medium">
        <color rgb="FFC00000"/>
      </bottom>
      <diagonal/>
    </border>
    <border>
      <left style="medium">
        <color rgb="FFC00000"/>
      </left>
      <right style="hair">
        <color rgb="FFC00000"/>
      </right>
      <top/>
      <bottom style="hair">
        <color rgb="FFC00000"/>
      </bottom>
      <diagonal/>
    </border>
    <border>
      <left style="hair">
        <color rgb="FFC00000"/>
      </left>
      <right style="hair">
        <color rgb="FFC00000"/>
      </right>
      <top/>
      <bottom style="hair">
        <color rgb="FFC00000"/>
      </bottom>
      <diagonal/>
    </border>
    <border>
      <left style="hair">
        <color rgb="FFC00000"/>
      </left>
      <right/>
      <top/>
      <bottom style="hair">
        <color rgb="FFC00000"/>
      </bottom>
      <diagonal/>
    </border>
    <border>
      <left style="medium">
        <color rgb="FFC00000"/>
      </left>
      <right style="medium">
        <color rgb="FFC00000"/>
      </right>
      <top style="medium">
        <color rgb="FFC00000"/>
      </top>
      <bottom style="medium">
        <color rgb="FFC00000"/>
      </bottom>
      <diagonal/>
    </border>
    <border>
      <left style="hair">
        <color rgb="FFC00000"/>
      </left>
      <right style="medium">
        <color rgb="FFC00000"/>
      </right>
      <top/>
      <bottom style="hair">
        <color rgb="FFC00000"/>
      </bottom>
      <diagonal/>
    </border>
    <border>
      <left style="medium">
        <color rgb="FFC00000"/>
      </left>
      <right style="thin">
        <color rgb="FFC00000"/>
      </right>
      <top style="medium">
        <color rgb="FFC00000"/>
      </top>
      <bottom/>
      <diagonal/>
    </border>
    <border>
      <left/>
      <right style="thin">
        <color rgb="FFC00000"/>
      </right>
      <top style="medium">
        <color rgb="FFC00000"/>
      </top>
      <bottom/>
      <diagonal/>
    </border>
    <border>
      <left/>
      <right style="medium">
        <color rgb="FFC00000"/>
      </right>
      <top style="medium">
        <color rgb="FFC00000"/>
      </top>
      <bottom/>
      <diagonal/>
    </border>
    <border>
      <left style="medium">
        <color rgb="FFC00000"/>
      </left>
      <right style="hair">
        <color rgb="FFC00000"/>
      </right>
      <top style="hair">
        <color rgb="FFC00000"/>
      </top>
      <bottom/>
      <diagonal/>
    </border>
    <border>
      <left style="thin">
        <color indexed="64"/>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style="hair">
        <color rgb="FFC00000"/>
      </bottom>
      <diagonal/>
    </border>
    <border>
      <left/>
      <right style="medium">
        <color rgb="FFC00000"/>
      </right>
      <top style="hair">
        <color rgb="FFC00000"/>
      </top>
      <bottom style="hair">
        <color rgb="FFC00000"/>
      </bottom>
      <diagonal/>
    </border>
    <border>
      <left style="hair">
        <color rgb="FFC00000"/>
      </left>
      <right style="hair">
        <color rgb="FFC00000"/>
      </right>
      <top style="hair">
        <color rgb="FFC00000"/>
      </top>
      <bottom/>
      <diagonal/>
    </border>
    <border>
      <left/>
      <right style="medium">
        <color rgb="FFC00000"/>
      </right>
      <top style="hair">
        <color rgb="FFC00000"/>
      </top>
      <bottom style="medium">
        <color rgb="FFC00000"/>
      </bottom>
      <diagonal/>
    </border>
    <border>
      <left style="hair">
        <color rgb="FFC00000"/>
      </left>
      <right style="medium">
        <color rgb="FFC00000"/>
      </right>
      <top style="hair">
        <color rgb="FFC00000"/>
      </top>
      <bottom/>
      <diagonal/>
    </border>
    <border>
      <left/>
      <right style="medium">
        <color rgb="FFC00000"/>
      </right>
      <top/>
      <bottom style="hair">
        <color rgb="FFC00000"/>
      </bottom>
      <diagonal/>
    </border>
    <border>
      <left style="hair">
        <color rgb="FFC00000"/>
      </left>
      <right/>
      <top style="hair">
        <color rgb="FFC00000"/>
      </top>
      <bottom style="hair">
        <color rgb="FFFF0000"/>
      </bottom>
      <diagonal/>
    </border>
    <border>
      <left style="hair">
        <color rgb="FFC00000"/>
      </left>
      <right style="hair">
        <color rgb="FFC00000"/>
      </right>
      <top style="medium">
        <color rgb="FFC00000"/>
      </top>
      <bottom style="medium">
        <color rgb="FFC00000"/>
      </bottom>
      <diagonal/>
    </border>
    <border>
      <left style="hair">
        <color rgb="FFC00000"/>
      </left>
      <right style="hair">
        <color rgb="FFC00000"/>
      </right>
      <top style="medium">
        <color rgb="FFC00000"/>
      </top>
      <bottom/>
      <diagonal/>
    </border>
    <border>
      <left style="hair">
        <color rgb="FFC00000"/>
      </left>
      <right style="hair">
        <color rgb="FFC00000"/>
      </right>
      <top style="hair">
        <color rgb="FFC00000"/>
      </top>
      <bottom style="thin">
        <color rgb="FFC00000"/>
      </bottom>
      <diagonal/>
    </border>
    <border>
      <left/>
      <right style="thin">
        <color auto="1"/>
      </right>
      <top/>
      <bottom/>
      <diagonal/>
    </border>
    <border>
      <left style="medium">
        <color rgb="FFC00000"/>
      </left>
      <right style="thin">
        <color auto="1"/>
      </right>
      <top style="medium">
        <color rgb="FFC00000"/>
      </top>
      <bottom style="medium">
        <color rgb="FFC00000"/>
      </bottom>
      <diagonal/>
    </border>
    <border>
      <left style="thin">
        <color auto="1"/>
      </left>
      <right style="thin">
        <color auto="1"/>
      </right>
      <top style="medium">
        <color rgb="FFC00000"/>
      </top>
      <bottom style="medium">
        <color rgb="FFC00000"/>
      </bottom>
      <diagonal/>
    </border>
    <border>
      <left style="thin">
        <color auto="1"/>
      </left>
      <right style="medium">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medium">
        <color rgb="FFC00000"/>
      </left>
      <right style="hair">
        <color rgb="FFC00000"/>
      </right>
      <top style="medium">
        <color rgb="FFC00000"/>
      </top>
      <bottom/>
      <diagonal/>
    </border>
    <border>
      <left style="medium">
        <color rgb="FFC00000"/>
      </left>
      <right style="thin">
        <color rgb="FFC00000"/>
      </right>
      <top style="thick">
        <color rgb="FFC00000"/>
      </top>
      <bottom style="medium">
        <color rgb="FFC00000"/>
      </bottom>
      <diagonal/>
    </border>
    <border>
      <left style="thin">
        <color rgb="FFC00000"/>
      </left>
      <right style="thin">
        <color rgb="FFC00000"/>
      </right>
      <top style="thick">
        <color rgb="FFC00000"/>
      </top>
      <bottom style="medium">
        <color rgb="FFC00000"/>
      </bottom>
      <diagonal/>
    </border>
    <border>
      <left style="thin">
        <color rgb="FFC00000"/>
      </left>
      <right style="medium">
        <color rgb="FFC00000"/>
      </right>
      <top style="thick">
        <color rgb="FFC00000"/>
      </top>
      <bottom style="medium">
        <color rgb="FFC00000"/>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s>
  <cellStyleXfs count="12">
    <xf numFmtId="0" fontId="0" fillId="0" borderId="0"/>
    <xf numFmtId="9" fontId="1" fillId="0" borderId="0" applyFont="0" applyFill="0" applyBorder="0" applyAlignment="0" applyProtection="0"/>
    <xf numFmtId="0" fontId="3"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cellStyleXfs>
  <cellXfs count="540">
    <xf numFmtId="0" fontId="0" fillId="0" borderId="0" xfId="0"/>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vertical="center" wrapText="1"/>
    </xf>
    <xf numFmtId="49" fontId="10" fillId="0" borderId="1" xfId="0" applyNumberFormat="1" applyFont="1" applyFill="1" applyBorder="1" applyAlignment="1">
      <alignment vertical="center" wrapText="1"/>
    </xf>
    <xf numFmtId="0" fontId="0" fillId="0" borderId="0" xfId="0" applyFill="1"/>
    <xf numFmtId="0" fontId="4" fillId="0" borderId="0" xfId="0" applyFont="1" applyFill="1" applyAlignment="1">
      <alignment horizontal="center" vertical="center" wrapText="1"/>
    </xf>
    <xf numFmtId="0" fontId="15" fillId="3" borderId="0" xfId="0" applyFont="1" applyFill="1" applyAlignment="1">
      <alignment vertical="center"/>
    </xf>
    <xf numFmtId="0" fontId="6" fillId="0" borderId="0" xfId="0" applyFont="1" applyAlignment="1">
      <alignment horizontal="center" vertical="center" wrapText="1"/>
    </xf>
    <xf numFmtId="0" fontId="14" fillId="0" borderId="0" xfId="0" applyFont="1"/>
    <xf numFmtId="0" fontId="14" fillId="0" borderId="0" xfId="0" applyFont="1" applyAlignment="1">
      <alignment vertical="center"/>
    </xf>
    <xf numFmtId="0" fontId="7" fillId="5" borderId="14" xfId="0" applyFont="1" applyFill="1" applyBorder="1" applyAlignment="1">
      <alignment horizontal="center" wrapText="1"/>
    </xf>
    <xf numFmtId="0" fontId="19" fillId="6" borderId="15" xfId="0" applyFont="1" applyFill="1" applyBorder="1" applyAlignment="1">
      <alignment horizontal="center" wrapText="1"/>
    </xf>
    <xf numFmtId="0" fontId="7" fillId="7" borderId="15" xfId="0" applyFont="1" applyFill="1" applyBorder="1" applyAlignment="1">
      <alignment horizontal="center" wrapText="1"/>
    </xf>
    <xf numFmtId="0" fontId="7" fillId="8" borderId="15" xfId="0" applyFont="1" applyFill="1" applyBorder="1" applyAlignment="1">
      <alignment horizontal="center" wrapText="1"/>
    </xf>
    <xf numFmtId="0" fontId="20" fillId="0" borderId="6" xfId="0" applyFont="1" applyBorder="1" applyAlignment="1">
      <alignment horizontal="center" vertical="center" wrapText="1"/>
    </xf>
    <xf numFmtId="0" fontId="20" fillId="0" borderId="16" xfId="0" applyFont="1" applyBorder="1" applyAlignment="1">
      <alignment horizontal="center" vertical="center" wrapText="1"/>
    </xf>
    <xf numFmtId="0" fontId="14" fillId="0" borderId="0" xfId="0" applyFont="1" applyFill="1"/>
    <xf numFmtId="0" fontId="21" fillId="0" borderId="5" xfId="0" applyFont="1" applyBorder="1" applyAlignment="1">
      <alignment horizontal="center" vertical="center" wrapText="1"/>
    </xf>
    <xf numFmtId="1" fontId="22" fillId="0" borderId="5" xfId="0" applyNumberFormat="1" applyFont="1" applyBorder="1" applyAlignment="1">
      <alignment horizontal="center" vertical="center" wrapText="1"/>
    </xf>
    <xf numFmtId="0" fontId="21" fillId="0" borderId="8" xfId="0" applyFont="1" applyBorder="1" applyAlignment="1">
      <alignment horizontal="center" vertical="center" wrapText="1"/>
    </xf>
    <xf numFmtId="0" fontId="23" fillId="0" borderId="0" xfId="0" applyFont="1"/>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3" borderId="10" xfId="0" applyFont="1" applyFill="1" applyBorder="1" applyAlignment="1">
      <alignment horizontal="center" vertical="center" wrapText="1"/>
    </xf>
    <xf numFmtId="1" fontId="22" fillId="3" borderId="10" xfId="0" applyNumberFormat="1" applyFont="1" applyFill="1" applyBorder="1" applyAlignment="1">
      <alignment horizontal="center" vertical="center" wrapText="1"/>
    </xf>
    <xf numFmtId="0" fontId="14" fillId="0" borderId="0" xfId="0" applyFont="1" applyFill="1"/>
    <xf numFmtId="0" fontId="21" fillId="0" borderId="19" xfId="0" applyFont="1" applyBorder="1" applyAlignment="1">
      <alignment horizontal="center" vertical="center" wrapText="1"/>
    </xf>
    <xf numFmtId="0" fontId="21" fillId="3" borderId="19" xfId="0" applyFont="1" applyFill="1" applyBorder="1" applyAlignment="1">
      <alignment horizontal="center" vertical="center" wrapText="1"/>
    </xf>
    <xf numFmtId="1" fontId="22" fillId="3" borderId="19" xfId="0" applyNumberFormat="1" applyFont="1" applyFill="1" applyBorder="1" applyAlignment="1">
      <alignment horizontal="center" vertical="center" wrapText="1"/>
    </xf>
    <xf numFmtId="0" fontId="21" fillId="3" borderId="20" xfId="0" applyFont="1" applyFill="1" applyBorder="1" applyAlignment="1">
      <alignment horizontal="center" vertical="center" wrapText="1"/>
    </xf>
    <xf numFmtId="9" fontId="2" fillId="0" borderId="5" xfId="1" applyFont="1" applyBorder="1" applyAlignment="1">
      <alignment horizontal="center" vertical="center" wrapText="1"/>
    </xf>
    <xf numFmtId="9" fontId="2" fillId="0" borderId="19" xfId="1" applyFont="1" applyBorder="1" applyAlignment="1">
      <alignment horizontal="center" vertical="center" wrapText="1"/>
    </xf>
    <xf numFmtId="9" fontId="2" fillId="0" borderId="10" xfId="1" applyFont="1" applyBorder="1" applyAlignment="1">
      <alignment horizontal="center" vertical="center" wrapText="1"/>
    </xf>
    <xf numFmtId="0" fontId="7" fillId="5" borderId="13"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0" fillId="0" borderId="22" xfId="0" applyFont="1" applyBorder="1" applyAlignment="1">
      <alignment horizontal="center" vertical="center" wrapText="1"/>
    </xf>
    <xf numFmtId="0" fontId="14" fillId="0" borderId="0" xfId="0" applyFont="1" applyFill="1"/>
    <xf numFmtId="0" fontId="14" fillId="0" borderId="0" xfId="0" applyFont="1" applyFill="1"/>
    <xf numFmtId="0" fontId="4" fillId="0" borderId="0" xfId="0" applyFont="1" applyAlignment="1">
      <alignment horizontal="center" vertical="center" wrapText="1"/>
    </xf>
    <xf numFmtId="0" fontId="18" fillId="4" borderId="0" xfId="0" applyFont="1" applyFill="1" applyAlignment="1">
      <alignment horizontal="center" vertical="center"/>
    </xf>
    <xf numFmtId="0" fontId="18" fillId="4" borderId="12"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11"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7" fillId="4" borderId="11" xfId="0" applyFont="1" applyFill="1" applyBorder="1" applyAlignment="1">
      <alignment horizontal="center" vertical="center"/>
    </xf>
    <xf numFmtId="0" fontId="16" fillId="4" borderId="4" xfId="0" applyFont="1" applyFill="1" applyBorder="1" applyAlignment="1">
      <alignment horizontal="center" vertical="center"/>
    </xf>
    <xf numFmtId="0" fontId="20" fillId="9" borderId="16" xfId="0" applyFont="1" applyFill="1" applyBorder="1" applyAlignment="1">
      <alignment horizontal="center" vertical="center" wrapText="1"/>
    </xf>
    <xf numFmtId="0" fontId="20" fillId="0" borderId="23" xfId="0" applyFont="1" applyBorder="1" applyAlignment="1">
      <alignment horizontal="center" vertical="center" wrapText="1"/>
    </xf>
    <xf numFmtId="0" fontId="24" fillId="9" borderId="7" xfId="0" applyFont="1" applyFill="1" applyBorder="1" applyAlignment="1">
      <alignment horizontal="center" vertical="center" wrapText="1"/>
    </xf>
    <xf numFmtId="0" fontId="24" fillId="9" borderId="5" xfId="0" applyFont="1" applyFill="1" applyBorder="1" applyAlignment="1">
      <alignment horizontal="center" vertical="center" wrapText="1"/>
    </xf>
    <xf numFmtId="1" fontId="25" fillId="9" borderId="5" xfId="0" applyNumberFormat="1" applyFont="1" applyFill="1" applyBorder="1" applyAlignment="1">
      <alignment horizontal="center" vertical="center" wrapText="1"/>
    </xf>
    <xf numFmtId="0" fontId="26" fillId="9" borderId="5" xfId="0" applyFont="1" applyFill="1" applyBorder="1" applyAlignment="1">
      <alignment horizontal="center" vertical="center"/>
    </xf>
    <xf numFmtId="9" fontId="27" fillId="0" borderId="5" xfId="1" applyFont="1" applyBorder="1" applyAlignment="1">
      <alignment horizontal="center" vertical="center" wrapText="1"/>
    </xf>
    <xf numFmtId="0" fontId="24" fillId="0" borderId="5" xfId="0" applyFont="1" applyBorder="1" applyAlignment="1">
      <alignment horizontal="center" vertical="center" wrapText="1"/>
    </xf>
    <xf numFmtId="0" fontId="24" fillId="11" borderId="5"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24" fillId="9" borderId="18" xfId="0" applyFont="1" applyFill="1" applyBorder="1" applyAlignment="1">
      <alignment horizontal="center" vertical="center" wrapText="1"/>
    </xf>
    <xf numFmtId="0" fontId="24" fillId="9" borderId="19" xfId="0" applyFont="1" applyFill="1" applyBorder="1" applyAlignment="1">
      <alignment horizontal="center" vertical="center" wrapText="1"/>
    </xf>
    <xf numFmtId="0" fontId="24" fillId="11" borderId="19" xfId="0" applyFont="1" applyFill="1" applyBorder="1" applyAlignment="1">
      <alignment horizontal="center" vertical="center" wrapText="1"/>
    </xf>
    <xf numFmtId="1" fontId="25" fillId="11" borderId="19" xfId="0" applyNumberFormat="1" applyFont="1" applyFill="1" applyBorder="1" applyAlignment="1">
      <alignment horizontal="center" vertical="center" wrapText="1"/>
    </xf>
    <xf numFmtId="0" fontId="26" fillId="9" borderId="19" xfId="0" applyFont="1" applyFill="1" applyBorder="1" applyAlignment="1">
      <alignment horizontal="center" vertical="center"/>
    </xf>
    <xf numFmtId="9" fontId="27" fillId="0" borderId="19" xfId="1" applyFont="1" applyBorder="1" applyAlignment="1">
      <alignment horizontal="center" vertical="center" wrapText="1"/>
    </xf>
    <xf numFmtId="0" fontId="24" fillId="3" borderId="19"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9" borderId="20" xfId="0" applyFont="1" applyFill="1" applyBorder="1" applyAlignment="1">
      <alignment horizontal="center" vertical="center" wrapText="1"/>
    </xf>
    <xf numFmtId="9" fontId="27" fillId="12" borderId="19" xfId="1" applyFont="1" applyFill="1" applyBorder="1" applyAlignment="1">
      <alignment horizontal="center" vertical="center" wrapText="1"/>
    </xf>
    <xf numFmtId="0" fontId="26" fillId="9" borderId="19" xfId="0" applyFont="1" applyFill="1" applyBorder="1" applyAlignment="1">
      <alignment horizontal="center" wrapText="1"/>
    </xf>
    <xf numFmtId="0" fontId="24" fillId="9" borderId="9"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11" borderId="10" xfId="0" applyFont="1" applyFill="1" applyBorder="1" applyAlignment="1">
      <alignment horizontal="center" vertical="center" wrapText="1"/>
    </xf>
    <xf numFmtId="1" fontId="25" fillId="11" borderId="10" xfId="0" applyNumberFormat="1" applyFont="1" applyFill="1" applyBorder="1" applyAlignment="1">
      <alignment horizontal="center" vertical="center" wrapText="1"/>
    </xf>
    <xf numFmtId="0" fontId="26" fillId="9" borderId="10" xfId="0" applyFont="1" applyFill="1" applyBorder="1" applyAlignment="1">
      <alignment horizontal="center" vertical="center"/>
    </xf>
    <xf numFmtId="9" fontId="27" fillId="0" borderId="10" xfId="1" applyFont="1" applyBorder="1" applyAlignment="1">
      <alignment horizontal="center" vertical="center" wrapText="1"/>
    </xf>
    <xf numFmtId="0" fontId="24" fillId="3"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9" borderId="21" xfId="0" applyFont="1" applyFill="1" applyBorder="1" applyAlignment="1">
      <alignment horizontal="center" vertical="center" wrapText="1"/>
    </xf>
    <xf numFmtId="0" fontId="5" fillId="9" borderId="24" xfId="2" applyFont="1" applyFill="1" applyBorder="1" applyAlignment="1">
      <alignment horizontal="center" vertical="center" wrapText="1"/>
    </xf>
    <xf numFmtId="0" fontId="26" fillId="9" borderId="5" xfId="0" applyFont="1" applyFill="1" applyBorder="1" applyAlignment="1">
      <alignment horizontal="center" vertical="center" wrapText="1"/>
    </xf>
    <xf numFmtId="0" fontId="25" fillId="9" borderId="5" xfId="2" applyFont="1" applyFill="1" applyBorder="1" applyAlignment="1">
      <alignment horizontal="center" vertical="center" wrapText="1"/>
    </xf>
    <xf numFmtId="0" fontId="26" fillId="0" borderId="5" xfId="0" applyFont="1" applyFill="1" applyBorder="1" applyAlignment="1">
      <alignment horizontal="center" vertical="center" wrapText="1"/>
    </xf>
    <xf numFmtId="0" fontId="23" fillId="0" borderId="5" xfId="0" applyFont="1" applyFill="1" applyBorder="1"/>
    <xf numFmtId="2" fontId="26" fillId="9" borderId="5" xfId="0" applyNumberFormat="1" applyFont="1" applyFill="1" applyBorder="1" applyAlignment="1">
      <alignment horizontal="center" vertical="center" wrapText="1"/>
    </xf>
    <xf numFmtId="9" fontId="27" fillId="9" borderId="5" xfId="1" applyFont="1" applyFill="1" applyBorder="1" applyAlignment="1">
      <alignment horizontal="center" vertical="center" wrapText="1"/>
    </xf>
    <xf numFmtId="0" fontId="28" fillId="9" borderId="5" xfId="1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9" borderId="0" xfId="0" applyFont="1" applyFill="1"/>
    <xf numFmtId="0" fontId="21" fillId="0" borderId="18" xfId="0" applyFont="1" applyBorder="1" applyAlignment="1">
      <alignment horizontal="center" vertical="center" wrapText="1"/>
    </xf>
    <xf numFmtId="0" fontId="26" fillId="9" borderId="19"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3" fillId="0" borderId="19" xfId="0" applyFont="1" applyFill="1" applyBorder="1"/>
    <xf numFmtId="1" fontId="25" fillId="9" borderId="19" xfId="0" applyNumberFormat="1" applyFont="1" applyFill="1" applyBorder="1" applyAlignment="1">
      <alignment horizontal="center" vertical="center" wrapText="1"/>
    </xf>
    <xf numFmtId="0" fontId="28" fillId="0" borderId="19" xfId="11" applyFont="1" applyBorder="1" applyAlignment="1">
      <alignment horizontal="center" vertical="center" wrapText="1"/>
    </xf>
    <xf numFmtId="0" fontId="24" fillId="0" borderId="20" xfId="0" applyFont="1" applyFill="1" applyBorder="1" applyAlignment="1">
      <alignment horizontal="center" vertical="center" wrapText="1"/>
    </xf>
    <xf numFmtId="0" fontId="25" fillId="0" borderId="19" xfId="0" applyFont="1" applyFill="1" applyBorder="1" applyAlignment="1">
      <alignment horizontal="center" vertical="center" wrapText="1"/>
    </xf>
    <xf numFmtId="2" fontId="25" fillId="9" borderId="19"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0" applyFont="1" applyFill="1" applyBorder="1"/>
    <xf numFmtId="1" fontId="25" fillId="9" borderId="10" xfId="0" applyNumberFormat="1" applyFont="1" applyFill="1" applyBorder="1" applyAlignment="1">
      <alignment horizontal="center" vertical="center" wrapText="1"/>
    </xf>
    <xf numFmtId="0" fontId="28" fillId="0" borderId="10" xfId="11" applyFont="1" applyBorder="1" applyAlignment="1">
      <alignment horizontal="center" vertical="center" wrapText="1"/>
    </xf>
    <xf numFmtId="0" fontId="24" fillId="0" borderId="2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1" fillId="9" borderId="5" xfId="0" applyFont="1" applyFill="1" applyBorder="1" applyAlignment="1">
      <alignment horizontal="center" vertical="center" wrapText="1"/>
    </xf>
    <xf numFmtId="1" fontId="22" fillId="9" borderId="5" xfId="0" applyNumberFormat="1" applyFont="1" applyFill="1" applyBorder="1" applyAlignment="1">
      <alignment horizontal="center" vertical="center" wrapText="1"/>
    </xf>
    <xf numFmtId="1" fontId="23" fillId="9" borderId="5" xfId="0" applyNumberFormat="1" applyFont="1" applyFill="1" applyBorder="1" applyAlignment="1">
      <alignment horizontal="center" vertical="center" wrapText="1"/>
    </xf>
    <xf numFmtId="9" fontId="2" fillId="9" borderId="5" xfId="1" applyFont="1" applyFill="1" applyBorder="1" applyAlignment="1">
      <alignment horizontal="center" vertical="center" wrapText="1"/>
    </xf>
    <xf numFmtId="0" fontId="21" fillId="9" borderId="8" xfId="0" applyFont="1" applyFill="1" applyBorder="1" applyAlignment="1">
      <alignment horizontal="center" vertical="center" wrapText="1"/>
    </xf>
    <xf numFmtId="0" fontId="21" fillId="9" borderId="19" xfId="0" applyFont="1" applyFill="1" applyBorder="1" applyAlignment="1">
      <alignment horizontal="center" vertical="center" wrapText="1"/>
    </xf>
    <xf numFmtId="0" fontId="21" fillId="11" borderId="19" xfId="0" applyFont="1" applyFill="1" applyBorder="1" applyAlignment="1">
      <alignment horizontal="center" vertical="center" wrapText="1"/>
    </xf>
    <xf numFmtId="1" fontId="22" fillId="11" borderId="19" xfId="0" applyNumberFormat="1" applyFont="1" applyFill="1" applyBorder="1" applyAlignment="1">
      <alignment horizontal="center" vertical="center" wrapText="1"/>
    </xf>
    <xf numFmtId="1" fontId="23" fillId="9" borderId="19" xfId="0" applyNumberFormat="1" applyFont="1" applyFill="1" applyBorder="1" applyAlignment="1">
      <alignment horizontal="center" vertical="center" wrapText="1"/>
    </xf>
    <xf numFmtId="9" fontId="2" fillId="9" borderId="19" xfId="1" applyFont="1" applyFill="1" applyBorder="1" applyAlignment="1">
      <alignment horizontal="center" vertical="center" wrapText="1"/>
    </xf>
    <xf numFmtId="0" fontId="21" fillId="11" borderId="20" xfId="0" applyFont="1" applyFill="1" applyBorder="1" applyAlignment="1">
      <alignment horizontal="center" vertical="center" wrapText="1"/>
    </xf>
    <xf numFmtId="1" fontId="23" fillId="9" borderId="10" xfId="0" applyNumberFormat="1" applyFont="1" applyFill="1" applyBorder="1" applyAlignment="1">
      <alignment horizontal="center" vertical="center" wrapText="1"/>
    </xf>
    <xf numFmtId="0" fontId="21" fillId="11" borderId="10" xfId="0" applyFont="1" applyFill="1" applyBorder="1" applyAlignment="1">
      <alignment horizontal="center" vertical="center" wrapText="1"/>
    </xf>
    <xf numFmtId="3" fontId="21" fillId="11" borderId="19" xfId="0" applyNumberFormat="1" applyFont="1" applyFill="1" applyBorder="1" applyAlignment="1">
      <alignment horizontal="center" vertical="center" wrapText="1"/>
    </xf>
    <xf numFmtId="0" fontId="0" fillId="9" borderId="19" xfId="0" applyFill="1" applyBorder="1" applyAlignment="1">
      <alignment horizontal="center" vertical="center" wrapText="1"/>
    </xf>
    <xf numFmtId="1" fontId="22" fillId="0" borderId="19" xfId="0" applyNumberFormat="1" applyFont="1" applyFill="1" applyBorder="1" applyAlignment="1">
      <alignment horizontal="center" vertical="center" wrapText="1"/>
    </xf>
    <xf numFmtId="0" fontId="21" fillId="11" borderId="19"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0" fontId="30" fillId="11" borderId="19" xfId="0" applyFont="1" applyFill="1" applyBorder="1" applyAlignment="1">
      <alignment horizontal="center" vertical="center" wrapText="1"/>
    </xf>
    <xf numFmtId="0" fontId="31" fillId="9" borderId="19" xfId="0" applyFont="1" applyFill="1" applyBorder="1" applyAlignment="1">
      <alignment horizontal="center" vertical="center" wrapText="1"/>
    </xf>
    <xf numFmtId="0" fontId="23" fillId="9" borderId="19" xfId="0" applyFont="1" applyFill="1" applyBorder="1" applyAlignment="1">
      <alignment horizontal="center" vertical="center" wrapText="1"/>
    </xf>
    <xf numFmtId="0" fontId="23" fillId="0" borderId="19" xfId="0" applyFont="1" applyBorder="1" applyAlignment="1">
      <alignment horizontal="center" vertical="center" wrapText="1"/>
    </xf>
    <xf numFmtId="0" fontId="21" fillId="0" borderId="9" xfId="0" applyFont="1" applyFill="1" applyBorder="1" applyAlignment="1">
      <alignment horizontal="center" vertical="center" wrapText="1"/>
    </xf>
    <xf numFmtId="0" fontId="23" fillId="9" borderId="0" xfId="0" applyFont="1" applyFill="1" applyBorder="1" applyAlignment="1">
      <alignment horizontal="center" wrapText="1"/>
    </xf>
    <xf numFmtId="0" fontId="23" fillId="0" borderId="0" xfId="0" applyFont="1" applyBorder="1" applyAlignment="1">
      <alignment horizontal="center" vertical="center" wrapText="1"/>
    </xf>
    <xf numFmtId="0" fontId="21" fillId="9" borderId="28" xfId="0" applyFont="1" applyFill="1" applyBorder="1" applyAlignment="1">
      <alignment horizontal="center" vertical="center" wrapText="1"/>
    </xf>
    <xf numFmtId="0" fontId="21" fillId="9" borderId="29" xfId="0" applyFont="1" applyFill="1" applyBorder="1" applyAlignment="1">
      <alignment horizontal="center" vertical="center" wrapText="1"/>
    </xf>
    <xf numFmtId="0" fontId="29" fillId="9" borderId="29" xfId="0" applyFont="1" applyFill="1" applyBorder="1" applyAlignment="1">
      <alignment horizontal="center" vertical="center" wrapText="1"/>
    </xf>
    <xf numFmtId="3" fontId="21" fillId="9" borderId="29" xfId="0" applyNumberFormat="1" applyFont="1" applyFill="1" applyBorder="1" applyAlignment="1">
      <alignment horizontal="center" vertical="center" wrapText="1"/>
    </xf>
    <xf numFmtId="1" fontId="22" fillId="0" borderId="29" xfId="0" applyNumberFormat="1" applyFont="1" applyBorder="1" applyAlignment="1">
      <alignment horizontal="center" vertical="center" wrapText="1"/>
    </xf>
    <xf numFmtId="9" fontId="2" fillId="0" borderId="29" xfId="1" applyFont="1" applyBorder="1" applyAlignment="1">
      <alignment horizontal="center" vertical="center" wrapText="1"/>
    </xf>
    <xf numFmtId="0" fontId="21" fillId="0" borderId="29" xfId="0" applyFont="1" applyBorder="1" applyAlignment="1">
      <alignment horizontal="center" vertical="center" wrapText="1"/>
    </xf>
    <xf numFmtId="0" fontId="21" fillId="0" borderId="32" xfId="0" applyFont="1" applyBorder="1" applyAlignment="1">
      <alignment horizontal="center" vertical="center" wrapText="1"/>
    </xf>
    <xf numFmtId="1" fontId="25" fillId="0" borderId="5" xfId="0" applyNumberFormat="1" applyFont="1" applyBorder="1" applyAlignment="1">
      <alignment horizontal="center" vertical="center" wrapText="1"/>
    </xf>
    <xf numFmtId="1" fontId="25" fillId="0" borderId="5" xfId="0" applyNumberFormat="1"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8" xfId="0" applyFont="1" applyBorder="1" applyAlignment="1">
      <alignment horizontal="center" vertical="center" wrapText="1"/>
    </xf>
    <xf numFmtId="1" fontId="25" fillId="3" borderId="19" xfId="0" applyNumberFormat="1" applyFont="1" applyFill="1" applyBorder="1" applyAlignment="1">
      <alignment horizontal="center" vertical="center" wrapText="1"/>
    </xf>
    <xf numFmtId="1" fontId="25" fillId="0" borderId="19" xfId="0" applyNumberFormat="1" applyFont="1" applyFill="1" applyBorder="1" applyAlignment="1">
      <alignment horizontal="center" vertical="center" wrapText="1"/>
    </xf>
    <xf numFmtId="0" fontId="24" fillId="3" borderId="20" xfId="0" applyFont="1" applyFill="1" applyBorder="1" applyAlignment="1">
      <alignment horizontal="center" vertical="center" wrapText="1"/>
    </xf>
    <xf numFmtId="0" fontId="24" fillId="0" borderId="18" xfId="0" applyFont="1" applyBorder="1" applyAlignment="1">
      <alignment horizontal="center" vertical="center" wrapText="1"/>
    </xf>
    <xf numFmtId="1" fontId="25" fillId="0" borderId="19" xfId="9" applyNumberFormat="1" applyFont="1" applyFill="1" applyBorder="1" applyAlignment="1">
      <alignment horizontal="center" vertical="center" wrapText="1"/>
    </xf>
    <xf numFmtId="0" fontId="24" fillId="0" borderId="9" xfId="0" applyFont="1" applyBorder="1" applyAlignment="1">
      <alignment horizontal="center" vertical="center" wrapText="1"/>
    </xf>
    <xf numFmtId="1" fontId="25" fillId="3" borderId="10" xfId="0" applyNumberFormat="1" applyFont="1" applyFill="1" applyBorder="1" applyAlignment="1">
      <alignment horizontal="center" vertical="center" wrapText="1"/>
    </xf>
    <xf numFmtId="0" fontId="24" fillId="3" borderId="21" xfId="0" applyFont="1" applyFill="1" applyBorder="1" applyAlignment="1">
      <alignment horizontal="center" vertical="center" wrapText="1"/>
    </xf>
    <xf numFmtId="0" fontId="14" fillId="9" borderId="0" xfId="0" applyFont="1" applyFill="1"/>
    <xf numFmtId="0" fontId="0" fillId="9" borderId="0" xfId="0" applyFill="1"/>
    <xf numFmtId="0" fontId="14" fillId="9" borderId="0" xfId="0" applyFont="1" applyFill="1" applyAlignment="1">
      <alignment vertical="center"/>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4" fillId="0" borderId="7" xfId="0" applyFont="1" applyBorder="1" applyAlignment="1">
      <alignment horizontal="left" vertical="center" wrapText="1"/>
    </xf>
    <xf numFmtId="0" fontId="26" fillId="0" borderId="5"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5" xfId="0" applyFont="1" applyBorder="1" applyAlignment="1">
      <alignment horizontal="center" vertical="center" wrapText="1"/>
    </xf>
    <xf numFmtId="0" fontId="24" fillId="0" borderId="5" xfId="0" applyFont="1" applyBorder="1" applyAlignment="1">
      <alignment horizontal="left" vertical="center" wrapText="1"/>
    </xf>
    <xf numFmtId="0" fontId="26" fillId="0" borderId="8" xfId="0" applyFont="1" applyFill="1" applyBorder="1" applyAlignment="1">
      <alignment horizontal="left" vertical="center" wrapText="1"/>
    </xf>
    <xf numFmtId="0" fontId="24" fillId="0" borderId="18" xfId="0" applyFont="1" applyBorder="1" applyAlignment="1">
      <alignment horizontal="left" vertical="center" wrapText="1"/>
    </xf>
    <xf numFmtId="0" fontId="26" fillId="0" borderId="19" xfId="0" applyFont="1" applyFill="1" applyBorder="1" applyAlignment="1">
      <alignment horizontal="left" vertical="center" wrapText="1"/>
    </xf>
    <xf numFmtId="0" fontId="26" fillId="0" borderId="19" xfId="0" applyFont="1" applyBorder="1" applyAlignment="1">
      <alignment horizontal="left" vertical="center" wrapText="1"/>
    </xf>
    <xf numFmtId="0" fontId="26" fillId="0" borderId="19" xfId="0" applyFont="1" applyBorder="1" applyAlignment="1">
      <alignment horizontal="center" vertical="center" wrapText="1"/>
    </xf>
    <xf numFmtId="0" fontId="24" fillId="3" borderId="19"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4" fillId="0" borderId="36" xfId="0" applyFont="1" applyBorder="1" applyAlignment="1">
      <alignment horizontal="left" vertical="center" wrapText="1"/>
    </xf>
    <xf numFmtId="0" fontId="24" fillId="0" borderId="9" xfId="0" applyFont="1" applyBorder="1" applyAlignment="1">
      <alignment horizontal="left"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4" fillId="3" borderId="10"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1" fillId="0" borderId="7" xfId="0" applyFont="1" applyBorder="1" applyAlignment="1">
      <alignment horizontal="center" vertical="center" wrapText="1"/>
    </xf>
    <xf numFmtId="0" fontId="32"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wrapText="1"/>
    </xf>
    <xf numFmtId="0" fontId="0" fillId="0" borderId="38" xfId="0" applyFont="1" applyBorder="1" applyAlignment="1">
      <alignment horizontal="left" vertical="center" wrapText="1"/>
    </xf>
    <xf numFmtId="0" fontId="0" fillId="0" borderId="38" xfId="0" applyFont="1" applyBorder="1" applyAlignment="1">
      <alignment horizontal="center" vertical="center" wrapText="1"/>
    </xf>
    <xf numFmtId="0" fontId="0"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32" fillId="0" borderId="39" xfId="0" applyFont="1" applyFill="1" applyBorder="1" applyAlignment="1">
      <alignment horizontal="center" vertical="center" wrapText="1"/>
    </xf>
    <xf numFmtId="0" fontId="32" fillId="0" borderId="19" xfId="0" applyFont="1" applyFill="1" applyBorder="1" applyAlignment="1">
      <alignment horizontal="left" vertical="center" wrapText="1"/>
    </xf>
    <xf numFmtId="0" fontId="0" fillId="0" borderId="19" xfId="0" applyBorder="1" applyAlignment="1">
      <alignment horizontal="left"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6" xfId="0" applyFont="1" applyBorder="1" applyAlignment="1">
      <alignment horizontal="center" vertical="center" wrapText="1"/>
    </xf>
    <xf numFmtId="0" fontId="32" fillId="0" borderId="40" xfId="0" applyFont="1" applyFill="1" applyBorder="1" applyAlignment="1">
      <alignment horizontal="center" vertical="center" wrapText="1"/>
    </xf>
    <xf numFmtId="1" fontId="22" fillId="3" borderId="41" xfId="0" applyNumberFormat="1" applyFont="1" applyFill="1" applyBorder="1" applyAlignment="1">
      <alignment horizontal="center" vertical="center" wrapText="1"/>
    </xf>
    <xf numFmtId="0" fontId="33" fillId="3" borderId="19" xfId="0" applyFont="1" applyFill="1" applyBorder="1" applyAlignment="1">
      <alignment vertical="center" wrapText="1"/>
    </xf>
    <xf numFmtId="0" fontId="21" fillId="0" borderId="36" xfId="0" applyFont="1" applyBorder="1" applyAlignment="1">
      <alignment horizontal="center" vertical="center" wrapText="1"/>
    </xf>
    <xf numFmtId="0" fontId="21" fillId="3" borderId="41" xfId="0" applyFont="1" applyFill="1" applyBorder="1" applyAlignment="1">
      <alignment horizontal="center" vertical="center" wrapText="1"/>
    </xf>
    <xf numFmtId="0" fontId="33" fillId="3" borderId="19"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27" xfId="0" applyFont="1" applyBorder="1" applyAlignment="1">
      <alignment horizontal="center" vertical="center" wrapText="1"/>
    </xf>
    <xf numFmtId="0" fontId="32" fillId="0" borderId="42" xfId="0" applyFont="1" applyFill="1" applyBorder="1" applyAlignment="1">
      <alignment horizontal="center" vertical="center" wrapText="1"/>
    </xf>
    <xf numFmtId="0" fontId="21" fillId="0" borderId="28" xfId="0" applyFont="1" applyBorder="1" applyAlignment="1">
      <alignment horizontal="center" vertical="center" wrapText="1"/>
    </xf>
    <xf numFmtId="0" fontId="32" fillId="0" borderId="29"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29" xfId="0" applyFont="1" applyBorder="1" applyAlignment="1">
      <alignment horizontal="center" vertical="center" wrapText="1"/>
    </xf>
    <xf numFmtId="0" fontId="32" fillId="0" borderId="32"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26" fillId="0" borderId="41" xfId="0" applyFont="1" applyFill="1" applyBorder="1" applyAlignment="1">
      <alignment horizontal="left" vertical="center" wrapText="1"/>
    </xf>
    <xf numFmtId="0" fontId="26" fillId="0" borderId="41" xfId="0" applyFont="1" applyBorder="1" applyAlignment="1">
      <alignment horizontal="left" vertical="center" wrapText="1"/>
    </xf>
    <xf numFmtId="0" fontId="26" fillId="0" borderId="41" xfId="0" applyFont="1" applyBorder="1" applyAlignment="1">
      <alignment horizontal="center" vertical="center" wrapText="1"/>
    </xf>
    <xf numFmtId="0" fontId="24" fillId="3" borderId="41" xfId="0" applyFont="1" applyFill="1" applyBorder="1" applyAlignment="1">
      <alignment horizontal="center" vertical="center" wrapText="1"/>
    </xf>
    <xf numFmtId="1" fontId="25" fillId="3" borderId="41" xfId="0" applyNumberFormat="1" applyFont="1" applyFill="1" applyBorder="1" applyAlignment="1">
      <alignment horizontal="center" vertical="center" wrapText="1"/>
    </xf>
    <xf numFmtId="1" fontId="25" fillId="0" borderId="41" xfId="0" applyNumberFormat="1" applyFont="1" applyFill="1" applyBorder="1" applyAlignment="1">
      <alignment horizontal="center" vertical="center" wrapText="1"/>
    </xf>
    <xf numFmtId="0" fontId="24" fillId="3" borderId="41" xfId="0" applyFont="1" applyFill="1" applyBorder="1" applyAlignment="1">
      <alignment horizontal="left" vertical="center" wrapText="1"/>
    </xf>
    <xf numFmtId="0" fontId="26" fillId="0" borderId="43" xfId="0" applyFont="1" applyFill="1" applyBorder="1" applyAlignment="1">
      <alignment horizontal="left" vertical="center" wrapText="1"/>
    </xf>
    <xf numFmtId="1" fontId="25" fillId="0" borderId="10" xfId="0" applyNumberFormat="1" applyFont="1" applyFill="1" applyBorder="1" applyAlignment="1">
      <alignment horizontal="center" vertical="center" wrapText="1"/>
    </xf>
    <xf numFmtId="1" fontId="22" fillId="0" borderId="5" xfId="0" applyNumberFormat="1" applyFont="1" applyFill="1" applyBorder="1" applyAlignment="1">
      <alignment horizontal="center" vertical="center" wrapText="1"/>
    </xf>
    <xf numFmtId="0" fontId="0" fillId="0" borderId="19" xfId="0" applyFont="1" applyBorder="1" applyAlignment="1">
      <alignment horizontal="left" vertical="center" wrapText="1"/>
    </xf>
    <xf numFmtId="0" fontId="21"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21" fillId="0" borderId="36" xfId="0" applyFont="1" applyFill="1" applyBorder="1" applyAlignment="1">
      <alignment horizontal="center" vertical="center" wrapText="1"/>
    </xf>
    <xf numFmtId="1" fontId="22" fillId="0" borderId="41" xfId="0" applyNumberFormat="1" applyFont="1" applyFill="1" applyBorder="1" applyAlignment="1">
      <alignment horizontal="center" vertical="center" wrapText="1"/>
    </xf>
    <xf numFmtId="0" fontId="32" fillId="0" borderId="41"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1" xfId="0" applyFont="1" applyBorder="1" applyAlignment="1">
      <alignment horizontal="center" vertical="center" wrapText="1"/>
    </xf>
    <xf numFmtId="9" fontId="2" fillId="0" borderId="41" xfId="1" applyFont="1" applyBorder="1" applyAlignment="1">
      <alignment horizontal="center" vertical="center" wrapText="1"/>
    </xf>
    <xf numFmtId="0" fontId="0" fillId="0" borderId="41" xfId="0" applyFont="1" applyBorder="1" applyAlignment="1">
      <alignment horizontal="left" vertical="center" wrapText="1"/>
    </xf>
    <xf numFmtId="0" fontId="32" fillId="0" borderId="10" xfId="0" applyFont="1" applyFill="1" applyBorder="1" applyAlignment="1">
      <alignment horizontal="center" vertical="center" wrapText="1"/>
    </xf>
    <xf numFmtId="1" fontId="22"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32" fillId="0" borderId="29" xfId="0" applyFont="1" applyFill="1" applyBorder="1" applyAlignment="1">
      <alignment horizontal="center" vertical="center" wrapText="1"/>
    </xf>
    <xf numFmtId="0" fontId="0" fillId="0" borderId="0" xfId="0" applyFont="1" applyBorder="1" applyAlignment="1">
      <alignment horizontal="center" vertical="center" wrapText="1"/>
    </xf>
    <xf numFmtId="1" fontId="22" fillId="0" borderId="29" xfId="0" applyNumberFormat="1" applyFont="1" applyFill="1" applyBorder="1" applyAlignment="1">
      <alignment horizontal="center" vertical="center" wrapText="1"/>
    </xf>
    <xf numFmtId="0" fontId="0" fillId="0" borderId="30" xfId="0" applyFont="1" applyBorder="1" applyAlignment="1">
      <alignment horizontal="center" vertical="center" wrapText="1"/>
    </xf>
    <xf numFmtId="0" fontId="14" fillId="0" borderId="29" xfId="0" applyFont="1" applyBorder="1" applyAlignment="1">
      <alignment horizontal="center" vertical="center" wrapText="1"/>
    </xf>
    <xf numFmtId="0" fontId="32" fillId="0" borderId="44" xfId="0" applyFont="1" applyFill="1" applyBorder="1" applyAlignment="1">
      <alignment horizontal="center" vertical="center" wrapText="1"/>
    </xf>
    <xf numFmtId="0" fontId="22" fillId="0" borderId="19" xfId="0" applyFont="1" applyBorder="1" applyAlignment="1">
      <alignment horizontal="center" vertical="center" wrapText="1"/>
    </xf>
    <xf numFmtId="3" fontId="21" fillId="3" borderId="19" xfId="0" applyNumberFormat="1" applyFont="1" applyFill="1" applyBorder="1" applyAlignment="1">
      <alignment horizontal="center" vertical="center" wrapText="1"/>
    </xf>
    <xf numFmtId="0" fontId="21" fillId="0" borderId="41" xfId="0" applyFont="1" applyBorder="1" applyAlignment="1">
      <alignment horizontal="center" vertical="center" wrapText="1"/>
    </xf>
    <xf numFmtId="0" fontId="21" fillId="0" borderId="41" xfId="0" applyFont="1" applyFill="1" applyBorder="1" applyAlignment="1">
      <alignment horizontal="center" vertical="center" wrapText="1"/>
    </xf>
    <xf numFmtId="0" fontId="21" fillId="0" borderId="45"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27" xfId="0" applyFont="1" applyBorder="1" applyAlignment="1">
      <alignment horizontal="center" vertical="center" wrapText="1"/>
    </xf>
    <xf numFmtId="9" fontId="2" fillId="0" borderId="46" xfId="1" applyFont="1" applyBorder="1" applyAlignment="1">
      <alignment horizontal="center" vertical="center" wrapText="1"/>
    </xf>
    <xf numFmtId="4" fontId="21" fillId="0" borderId="5" xfId="0" applyNumberFormat="1" applyFont="1" applyBorder="1" applyAlignment="1">
      <alignment horizontal="center" vertical="center" wrapText="1"/>
    </xf>
    <xf numFmtId="0" fontId="21" fillId="0" borderId="47" xfId="0" applyFont="1" applyFill="1" applyBorder="1" applyAlignment="1">
      <alignment horizontal="center" vertical="center" wrapText="1"/>
    </xf>
    <xf numFmtId="0" fontId="23" fillId="0" borderId="0" xfId="0" applyFont="1" applyAlignment="1">
      <alignment horizontal="center" wrapText="1"/>
    </xf>
    <xf numFmtId="2" fontId="22" fillId="0" borderId="19" xfId="0" applyNumberFormat="1" applyFont="1" applyFill="1" applyBorder="1" applyAlignment="1">
      <alignment horizontal="center" vertical="center" wrapText="1"/>
    </xf>
    <xf numFmtId="0" fontId="23" fillId="3" borderId="19" xfId="0" applyFont="1" applyFill="1" applyBorder="1" applyAlignment="1">
      <alignment horizontal="center" vertical="center" wrapText="1"/>
    </xf>
    <xf numFmtId="1" fontId="23" fillId="3" borderId="19" xfId="0" applyNumberFormat="1" applyFont="1" applyFill="1" applyBorder="1" applyAlignment="1">
      <alignment horizontal="center" vertical="center" wrapText="1"/>
    </xf>
    <xf numFmtId="0" fontId="22" fillId="3" borderId="19" xfId="0" applyFont="1" applyFill="1" applyBorder="1" applyAlignment="1">
      <alignment horizontal="center" vertical="center" wrapText="1"/>
    </xf>
    <xf numFmtId="3" fontId="22" fillId="3" borderId="19" xfId="0" applyNumberFormat="1"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0" borderId="0" xfId="0" applyFont="1" applyAlignment="1">
      <alignment wrapText="1"/>
    </xf>
    <xf numFmtId="0" fontId="23" fillId="0" borderId="0" xfId="0" applyFont="1" applyAlignment="1">
      <alignment vertical="center" wrapText="1"/>
    </xf>
    <xf numFmtId="0" fontId="23" fillId="0" borderId="20" xfId="0" applyFont="1" applyFill="1" applyBorder="1" applyAlignment="1">
      <alignment horizontal="center" vertical="center" wrapText="1"/>
    </xf>
    <xf numFmtId="2" fontId="22" fillId="3" borderId="19" xfId="0" applyNumberFormat="1" applyFont="1" applyFill="1" applyBorder="1" applyAlignment="1">
      <alignment horizontal="center" vertical="center" wrapText="1"/>
    </xf>
    <xf numFmtId="164" fontId="22" fillId="3"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3" borderId="21" xfId="0" applyFont="1" applyFill="1" applyBorder="1" applyAlignment="1">
      <alignment horizontal="center" vertical="center" wrapText="1"/>
    </xf>
    <xf numFmtId="0" fontId="34" fillId="4" borderId="2"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11" xfId="0" applyFont="1" applyFill="1" applyBorder="1" applyAlignment="1">
      <alignment horizontal="center" vertical="center"/>
    </xf>
    <xf numFmtId="0" fontId="35" fillId="3" borderId="17"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4" fillId="4" borderId="4" xfId="0" applyFont="1" applyFill="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21" fillId="0" borderId="0" xfId="0" applyFont="1"/>
    <xf numFmtId="0" fontId="34" fillId="4" borderId="0" xfId="0" applyFont="1" applyFill="1" applyAlignment="1">
      <alignment horizontal="center" vertical="center"/>
    </xf>
    <xf numFmtId="0" fontId="34" fillId="4" borderId="12" xfId="0" applyFont="1" applyFill="1" applyBorder="1" applyAlignment="1">
      <alignment horizontal="center" vertical="center"/>
    </xf>
    <xf numFmtId="0" fontId="34" fillId="5" borderId="13" xfId="0" applyFont="1" applyFill="1" applyBorder="1" applyAlignment="1">
      <alignment horizontal="center" vertical="center" wrapText="1"/>
    </xf>
    <xf numFmtId="0" fontId="36" fillId="6" borderId="13" xfId="0" applyFont="1" applyFill="1" applyBorder="1" applyAlignment="1">
      <alignment horizontal="center" vertical="center" wrapText="1"/>
    </xf>
    <xf numFmtId="0" fontId="34" fillId="7" borderId="13" xfId="0" applyFont="1" applyFill="1" applyBorder="1" applyAlignment="1">
      <alignment horizontal="center" vertical="center" wrapText="1"/>
    </xf>
    <xf numFmtId="0" fontId="34" fillId="8" borderId="13" xfId="0" applyFont="1" applyFill="1" applyBorder="1" applyAlignment="1">
      <alignment horizontal="center" vertical="center" wrapText="1"/>
    </xf>
    <xf numFmtId="0" fontId="21" fillId="0" borderId="0" xfId="0" applyFont="1" applyAlignment="1">
      <alignment vertical="center"/>
    </xf>
    <xf numFmtId="0" fontId="34" fillId="5" borderId="14" xfId="0" applyFont="1" applyFill="1" applyBorder="1" applyAlignment="1">
      <alignment horizontal="center" wrapText="1"/>
    </xf>
    <xf numFmtId="0" fontId="36" fillId="6" borderId="15" xfId="0" applyFont="1" applyFill="1" applyBorder="1" applyAlignment="1">
      <alignment horizontal="center" wrapText="1"/>
    </xf>
    <xf numFmtId="0" fontId="34" fillId="7" borderId="15" xfId="0" applyFont="1" applyFill="1" applyBorder="1" applyAlignment="1">
      <alignment horizontal="center" wrapText="1"/>
    </xf>
    <xf numFmtId="0" fontId="34" fillId="8" borderId="15" xfId="0" applyFont="1" applyFill="1" applyBorder="1" applyAlignment="1">
      <alignment horizontal="center" wrapText="1"/>
    </xf>
    <xf numFmtId="0" fontId="36" fillId="0" borderId="6"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3" xfId="0" applyFont="1" applyBorder="1" applyAlignment="1">
      <alignment horizontal="center" vertical="center" wrapText="1"/>
    </xf>
    <xf numFmtId="2" fontId="22" fillId="0" borderId="5" xfId="0" applyNumberFormat="1" applyFont="1" applyFill="1" applyBorder="1" applyAlignment="1">
      <alignment horizontal="center" vertical="center" wrapText="1"/>
    </xf>
    <xf numFmtId="9" fontId="37" fillId="0" borderId="5" xfId="1" applyFont="1" applyBorder="1" applyAlignment="1">
      <alignment horizontal="center" vertical="center" wrapText="1"/>
    </xf>
    <xf numFmtId="0" fontId="23" fillId="0" borderId="0" xfId="0" applyFont="1" applyFill="1"/>
    <xf numFmtId="9" fontId="37" fillId="0" borderId="19" xfId="1" applyFont="1" applyBorder="1" applyAlignment="1">
      <alignment horizontal="center" vertical="center" wrapText="1"/>
    </xf>
    <xf numFmtId="0" fontId="21" fillId="0" borderId="48" xfId="0" applyFont="1" applyFill="1" applyBorder="1" applyAlignment="1">
      <alignment horizontal="center" vertical="center" wrapText="1"/>
    </xf>
    <xf numFmtId="0" fontId="0" fillId="0" borderId="0" xfId="0" applyFill="1" applyAlignment="1">
      <alignment vertical="center" wrapText="1"/>
    </xf>
    <xf numFmtId="0" fontId="23" fillId="9" borderId="0" xfId="0" applyFont="1" applyFill="1" applyAlignment="1">
      <alignment wrapText="1"/>
    </xf>
    <xf numFmtId="2" fontId="22" fillId="11" borderId="19" xfId="0" applyNumberFormat="1"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Fill="1" applyBorder="1" applyAlignment="1">
      <alignment horizontal="center" vertical="center" wrapText="1"/>
    </xf>
    <xf numFmtId="2" fontId="22" fillId="0" borderId="10" xfId="0" applyNumberFormat="1" applyFont="1" applyFill="1" applyBorder="1" applyAlignment="1">
      <alignment horizontal="center" vertical="center" wrapText="1"/>
    </xf>
    <xf numFmtId="9" fontId="37" fillId="0" borderId="10" xfId="1" applyFont="1" applyBorder="1" applyAlignment="1">
      <alignment horizontal="center" vertical="center" wrapText="1"/>
    </xf>
    <xf numFmtId="0" fontId="22" fillId="3" borderId="21" xfId="0" applyFont="1" applyFill="1" applyBorder="1" applyAlignment="1">
      <alignment horizontal="center" vertical="center" wrapText="1"/>
    </xf>
    <xf numFmtId="0" fontId="22" fillId="0" borderId="0" xfId="0" applyFont="1" applyFill="1"/>
    <xf numFmtId="0" fontId="22" fillId="0" borderId="0" xfId="0" applyFont="1" applyFill="1" applyAlignment="1">
      <alignment wrapText="1"/>
    </xf>
    <xf numFmtId="0" fontId="22" fillId="0" borderId="0" xfId="0" applyFont="1"/>
    <xf numFmtId="3" fontId="21" fillId="0" borderId="5" xfId="0" applyNumberFormat="1" applyFont="1" applyBorder="1" applyAlignment="1">
      <alignment horizontal="center" vertical="center" wrapText="1"/>
    </xf>
    <xf numFmtId="3" fontId="22" fillId="0" borderId="5" xfId="0" applyNumberFormat="1" applyFont="1" applyFill="1" applyBorder="1" applyAlignment="1">
      <alignment horizontal="center" vertical="center" wrapText="1"/>
    </xf>
    <xf numFmtId="3" fontId="21" fillId="0" borderId="19" xfId="0" applyNumberFormat="1" applyFont="1" applyBorder="1" applyAlignment="1">
      <alignment horizontal="center" vertical="center" wrapText="1"/>
    </xf>
    <xf numFmtId="1" fontId="22" fillId="0" borderId="19" xfId="0" applyNumberFormat="1" applyFont="1" applyBorder="1" applyAlignment="1">
      <alignment horizontal="center" vertical="center" wrapText="1"/>
    </xf>
    <xf numFmtId="3" fontId="22" fillId="0" borderId="19" xfId="0" applyNumberFormat="1" applyFont="1" applyFill="1" applyBorder="1" applyAlignment="1">
      <alignment horizontal="center" vertical="center" wrapText="1"/>
    </xf>
    <xf numFmtId="0" fontId="21" fillId="0" borderId="20" xfId="0" applyFont="1" applyBorder="1" applyAlignment="1">
      <alignment horizontal="center" vertical="center" wrapText="1"/>
    </xf>
    <xf numFmtId="3" fontId="21" fillId="0" borderId="10" xfId="0" applyNumberFormat="1" applyFont="1" applyBorder="1" applyAlignment="1">
      <alignment horizontal="center" vertical="center" wrapText="1"/>
    </xf>
    <xf numFmtId="1" fontId="22" fillId="0" borderId="10" xfId="0" applyNumberFormat="1" applyFont="1" applyBorder="1" applyAlignment="1">
      <alignment horizontal="center" vertical="center" wrapText="1"/>
    </xf>
    <xf numFmtId="3" fontId="22"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21" xfId="0" applyFont="1" applyBorder="1" applyAlignment="1">
      <alignment horizontal="center" vertical="center" wrapText="1"/>
    </xf>
    <xf numFmtId="0" fontId="38" fillId="15" borderId="2" xfId="2" applyFont="1" applyFill="1" applyBorder="1" applyAlignment="1">
      <alignment horizontal="center" vertical="center"/>
    </xf>
    <xf numFmtId="0" fontId="38" fillId="15" borderId="3" xfId="2" applyFont="1" applyFill="1" applyBorder="1" applyAlignment="1">
      <alignment horizontal="center" vertical="center"/>
    </xf>
    <xf numFmtId="0" fontId="38" fillId="15" borderId="4" xfId="2" applyFont="1" applyFill="1" applyBorder="1" applyAlignment="1">
      <alignment horizontal="center" vertical="center"/>
    </xf>
    <xf numFmtId="0" fontId="39" fillId="15" borderId="24" xfId="2" applyFont="1" applyFill="1" applyBorder="1" applyAlignment="1">
      <alignment horizontal="center" vertical="center"/>
    </xf>
    <xf numFmtId="0" fontId="5" fillId="0" borderId="24" xfId="2" applyFont="1" applyBorder="1" applyAlignment="1">
      <alignment horizontal="center" vertical="center"/>
    </xf>
    <xf numFmtId="0" fontId="0" fillId="0" borderId="0" xfId="0" applyAlignment="1">
      <alignment vertical="center"/>
    </xf>
    <xf numFmtId="0" fontId="40" fillId="0" borderId="0" xfId="0" applyFont="1" applyAlignment="1">
      <alignment vertical="center"/>
    </xf>
    <xf numFmtId="0" fontId="41" fillId="0" borderId="0" xfId="2" applyFont="1" applyAlignment="1">
      <alignment vertical="center"/>
    </xf>
    <xf numFmtId="0" fontId="39" fillId="15" borderId="2" xfId="2" applyFont="1" applyFill="1" applyBorder="1" applyAlignment="1">
      <alignment horizontal="center" vertical="center"/>
    </xf>
    <xf numFmtId="0" fontId="39" fillId="15" borderId="3" xfId="2" applyFont="1" applyFill="1" applyBorder="1" applyAlignment="1">
      <alignment horizontal="center" vertical="center"/>
    </xf>
    <xf numFmtId="0" fontId="39" fillId="15" borderId="4" xfId="2" applyFont="1" applyFill="1" applyBorder="1" applyAlignment="1">
      <alignment horizontal="center" vertical="center"/>
    </xf>
    <xf numFmtId="0" fontId="42" fillId="15" borderId="0" xfId="2" applyFont="1" applyFill="1" applyBorder="1" applyAlignment="1">
      <alignment horizontal="center" vertical="center"/>
    </xf>
    <xf numFmtId="0" fontId="42" fillId="15" borderId="49" xfId="2" applyFont="1" applyFill="1" applyBorder="1" applyAlignment="1">
      <alignment horizontal="center" vertical="center"/>
    </xf>
    <xf numFmtId="0" fontId="7" fillId="10" borderId="37" xfId="0" applyFont="1" applyFill="1" applyBorder="1" applyAlignment="1">
      <alignment horizontal="center" wrapText="1"/>
    </xf>
    <xf numFmtId="0" fontId="43" fillId="16" borderId="37" xfId="0" applyFont="1" applyFill="1" applyBorder="1" applyAlignment="1">
      <alignment horizontal="center" wrapText="1"/>
    </xf>
    <xf numFmtId="0" fontId="44" fillId="13" borderId="37" xfId="0" applyFont="1" applyFill="1" applyBorder="1" applyAlignment="1">
      <alignment horizontal="center" wrapText="1"/>
    </xf>
    <xf numFmtId="0" fontId="7" fillId="14" borderId="37" xfId="0" applyFont="1" applyFill="1" applyBorder="1" applyAlignment="1">
      <alignment horizontal="center" wrapText="1"/>
    </xf>
    <xf numFmtId="0" fontId="1" fillId="0" borderId="0" xfId="0" applyFont="1" applyAlignment="1">
      <alignment vertical="center"/>
    </xf>
    <xf numFmtId="0" fontId="46" fillId="9" borderId="0" xfId="0" applyFont="1" applyFill="1" applyAlignment="1">
      <alignment horizontal="justify" vertical="center" wrapText="1"/>
    </xf>
    <xf numFmtId="0" fontId="45" fillId="0" borderId="50" xfId="0" applyFont="1" applyFill="1" applyBorder="1" applyAlignment="1">
      <alignment horizontal="center" vertical="center" wrapText="1"/>
    </xf>
    <xf numFmtId="0" fontId="45" fillId="0" borderId="51" xfId="0" applyFont="1" applyFill="1" applyBorder="1" applyAlignment="1">
      <alignment horizontal="center" vertical="center" wrapText="1"/>
    </xf>
    <xf numFmtId="0" fontId="45" fillId="0" borderId="5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48" fillId="4" borderId="2" xfId="0" applyFont="1" applyFill="1" applyBorder="1" applyAlignment="1">
      <alignment horizontal="center" vertical="center"/>
    </xf>
    <xf numFmtId="0" fontId="48" fillId="4" borderId="3" xfId="0" applyFont="1" applyFill="1" applyBorder="1" applyAlignment="1">
      <alignment horizontal="center" vertical="center"/>
    </xf>
    <xf numFmtId="0" fontId="48" fillId="4" borderId="11" xfId="0" applyFont="1" applyFill="1" applyBorder="1" applyAlignment="1">
      <alignment horizontal="center" vertical="center"/>
    </xf>
    <xf numFmtId="0" fontId="49" fillId="0" borderId="33"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23" xfId="0" applyFont="1" applyBorder="1" applyAlignment="1">
      <alignment horizontal="center" vertical="center" wrapText="1"/>
    </xf>
    <xf numFmtId="0" fontId="50" fillId="0" borderId="0" xfId="0" applyFont="1"/>
    <xf numFmtId="0" fontId="51" fillId="0" borderId="54"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5" xfId="0" applyFont="1" applyBorder="1" applyAlignment="1">
      <alignment horizontal="center" vertical="center" wrapText="1"/>
    </xf>
    <xf numFmtId="3" fontId="51" fillId="9" borderId="5" xfId="0" applyNumberFormat="1" applyFont="1" applyFill="1" applyBorder="1" applyAlignment="1">
      <alignment horizontal="center" vertical="center" wrapText="1"/>
    </xf>
    <xf numFmtId="1" fontId="52" fillId="0" borderId="5" xfId="0" applyNumberFormat="1" applyFont="1" applyBorder="1" applyAlignment="1">
      <alignment horizontal="center" vertical="center" wrapText="1"/>
    </xf>
    <xf numFmtId="9" fontId="53" fillId="0" borderId="5" xfId="1" applyFont="1" applyBorder="1" applyAlignment="1">
      <alignment horizontal="center" vertical="center" wrapText="1"/>
    </xf>
    <xf numFmtId="0" fontId="51" fillId="3" borderId="5"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3" borderId="19" xfId="0" applyFont="1" applyFill="1" applyBorder="1" applyAlignment="1">
      <alignment horizontal="center" vertical="center" wrapText="1"/>
    </xf>
    <xf numFmtId="3" fontId="51" fillId="9" borderId="19" xfId="0" applyNumberFormat="1" applyFont="1" applyFill="1" applyBorder="1" applyAlignment="1">
      <alignment horizontal="center" vertical="center" wrapText="1"/>
    </xf>
    <xf numFmtId="1" fontId="52" fillId="9" borderId="19" xfId="0" applyNumberFormat="1" applyFont="1" applyFill="1" applyBorder="1" applyAlignment="1">
      <alignment horizontal="center" vertical="center" wrapText="1"/>
    </xf>
    <xf numFmtId="9" fontId="53" fillId="0" borderId="19" xfId="1" applyFont="1" applyBorder="1" applyAlignment="1">
      <alignment horizontal="center" vertical="center" wrapText="1"/>
    </xf>
    <xf numFmtId="0" fontId="51" fillId="0" borderId="20" xfId="0" applyFont="1" applyBorder="1" applyAlignment="1">
      <alignment horizontal="center" vertical="center" wrapText="1"/>
    </xf>
    <xf numFmtId="1" fontId="52" fillId="3" borderId="19" xfId="0" applyNumberFormat="1" applyFont="1" applyFill="1" applyBorder="1" applyAlignment="1">
      <alignment horizontal="center" vertical="center" wrapText="1"/>
    </xf>
    <xf numFmtId="1" fontId="52" fillId="0" borderId="19" xfId="0" applyNumberFormat="1" applyFont="1" applyBorder="1" applyAlignment="1">
      <alignment horizontal="center" vertical="center" wrapText="1"/>
    </xf>
    <xf numFmtId="0" fontId="52" fillId="3" borderId="19"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3" borderId="10" xfId="0" applyFont="1" applyFill="1" applyBorder="1" applyAlignment="1">
      <alignment horizontal="center" vertical="center" wrapText="1"/>
    </xf>
    <xf numFmtId="0" fontId="51" fillId="0" borderId="10" xfId="0" applyFont="1" applyBorder="1" applyAlignment="1">
      <alignment horizontal="center" vertical="center" wrapText="1"/>
    </xf>
    <xf numFmtId="3" fontId="51" fillId="9" borderId="10" xfId="0" applyNumberFormat="1" applyFont="1" applyFill="1" applyBorder="1" applyAlignment="1">
      <alignment horizontal="center" vertical="center" wrapText="1"/>
    </xf>
    <xf numFmtId="1" fontId="52" fillId="3" borderId="10" xfId="0" applyNumberFormat="1" applyFont="1" applyFill="1" applyBorder="1" applyAlignment="1">
      <alignment horizontal="center" vertical="center" wrapText="1"/>
    </xf>
    <xf numFmtId="9" fontId="53" fillId="0" borderId="10" xfId="1" applyFont="1" applyBorder="1" applyAlignment="1">
      <alignment horizontal="center" vertical="center" wrapText="1"/>
    </xf>
    <xf numFmtId="0" fontId="51" fillId="11" borderId="10" xfId="0" applyFont="1" applyFill="1" applyBorder="1" applyAlignment="1">
      <alignment horizontal="center" vertical="center" wrapText="1"/>
    </xf>
    <xf numFmtId="0" fontId="51" fillId="0" borderId="21" xfId="0" applyFont="1" applyBorder="1" applyAlignment="1">
      <alignment horizontal="center" vertical="center" wrapText="1"/>
    </xf>
    <xf numFmtId="0" fontId="20" fillId="0" borderId="53"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5" xfId="0" applyFont="1" applyFill="1" applyBorder="1" applyAlignment="1">
      <alignment horizontal="center" vertical="center" wrapText="1"/>
    </xf>
    <xf numFmtId="0" fontId="51" fillId="0" borderId="19" xfId="0" applyFont="1" applyFill="1" applyBorder="1" applyAlignment="1">
      <alignment horizontal="center" vertical="center" wrapText="1"/>
    </xf>
    <xf numFmtId="1" fontId="52" fillId="0" borderId="19" xfId="0" applyNumberFormat="1" applyFont="1" applyFill="1" applyBorder="1" applyAlignment="1">
      <alignment horizontal="center" vertical="center" wrapText="1"/>
    </xf>
    <xf numFmtId="0" fontId="51" fillId="3" borderId="20" xfId="0" applyFont="1" applyFill="1" applyBorder="1" applyAlignment="1">
      <alignment horizontal="center" vertical="center" wrapText="1"/>
    </xf>
    <xf numFmtId="0" fontId="51" fillId="9" borderId="18" xfId="0" applyFont="1" applyFill="1" applyBorder="1" applyAlignment="1">
      <alignment horizontal="center" vertical="center" wrapText="1"/>
    </xf>
    <xf numFmtId="0" fontId="51" fillId="11" borderId="19" xfId="0" applyFont="1" applyFill="1" applyBorder="1" applyAlignment="1">
      <alignment horizontal="center" vertical="center" wrapText="1"/>
    </xf>
    <xf numFmtId="0" fontId="51" fillId="9" borderId="19" xfId="0" applyFont="1" applyFill="1" applyBorder="1" applyAlignment="1">
      <alignment horizontal="center" vertical="center" wrapText="1"/>
    </xf>
    <xf numFmtId="0" fontId="51" fillId="9" borderId="19" xfId="0" applyNumberFormat="1" applyFont="1" applyFill="1" applyBorder="1" applyAlignment="1">
      <alignment horizontal="center" vertical="center" wrapText="1"/>
    </xf>
    <xf numFmtId="0" fontId="52" fillId="11" borderId="19" xfId="0" applyNumberFormat="1" applyFont="1" applyFill="1" applyBorder="1" applyAlignment="1">
      <alignment horizontal="center" vertical="center" wrapText="1"/>
    </xf>
    <xf numFmtId="0" fontId="52" fillId="9" borderId="19" xfId="0" applyNumberFormat="1" applyFont="1" applyFill="1" applyBorder="1" applyAlignment="1">
      <alignment horizontal="center" vertical="center" wrapText="1"/>
    </xf>
    <xf numFmtId="9" fontId="53" fillId="9" borderId="19" xfId="1" applyFont="1" applyFill="1" applyBorder="1" applyAlignment="1">
      <alignment horizontal="center" vertical="center" wrapText="1"/>
    </xf>
    <xf numFmtId="0" fontId="51" fillId="9" borderId="20" xfId="0" applyFont="1" applyFill="1" applyBorder="1" applyAlignment="1">
      <alignment horizontal="center" vertical="center" wrapText="1"/>
    </xf>
    <xf numFmtId="0" fontId="52" fillId="3" borderId="19" xfId="0" applyNumberFormat="1" applyFont="1" applyFill="1" applyBorder="1" applyAlignment="1">
      <alignment horizontal="center" vertical="center" wrapText="1"/>
    </xf>
    <xf numFmtId="0" fontId="0" fillId="0" borderId="19" xfId="0" applyBorder="1"/>
    <xf numFmtId="9" fontId="53" fillId="0" borderId="19" xfId="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0" fillId="0" borderId="10" xfId="0" applyBorder="1"/>
    <xf numFmtId="9" fontId="53" fillId="0" borderId="10" xfId="1" applyFont="1" applyFill="1" applyBorder="1" applyAlignment="1">
      <alignment horizontal="center" vertical="center" wrapText="1"/>
    </xf>
    <xf numFmtId="0" fontId="51" fillId="3" borderId="21" xfId="0" applyFont="1" applyFill="1" applyBorder="1" applyAlignment="1">
      <alignment horizontal="center" vertical="center" wrapText="1"/>
    </xf>
    <xf numFmtId="0" fontId="54" fillId="0" borderId="0" xfId="0" applyFont="1" applyAlignment="1">
      <alignment vertical="center"/>
    </xf>
    <xf numFmtId="0" fontId="55" fillId="4" borderId="0" xfId="0" applyFont="1" applyFill="1" applyAlignment="1">
      <alignment horizontal="center" vertical="center"/>
    </xf>
    <xf numFmtId="0" fontId="55" fillId="4" borderId="12" xfId="0" applyFont="1" applyFill="1" applyBorder="1" applyAlignment="1">
      <alignment horizontal="center" vertical="center"/>
    </xf>
    <xf numFmtId="0" fontId="56" fillId="5" borderId="13" xfId="0" applyFont="1" applyFill="1" applyBorder="1" applyAlignment="1">
      <alignment horizontal="center" vertical="center" wrapText="1"/>
    </xf>
    <xf numFmtId="0" fontId="57" fillId="6" borderId="13" xfId="0" applyFont="1" applyFill="1" applyBorder="1" applyAlignment="1">
      <alignment horizontal="center" vertical="center" wrapText="1"/>
    </xf>
    <xf numFmtId="0" fontId="56" fillId="7" borderId="13" xfId="0" applyFont="1" applyFill="1" applyBorder="1" applyAlignment="1">
      <alignment horizontal="center" vertical="center" wrapText="1"/>
    </xf>
    <xf numFmtId="0" fontId="56" fillId="8" borderId="13" xfId="0" applyFont="1" applyFill="1" applyBorder="1" applyAlignment="1">
      <alignment horizontal="center" vertical="center" wrapText="1"/>
    </xf>
    <xf numFmtId="0" fontId="58" fillId="0" borderId="0" xfId="0" applyFont="1" applyAlignment="1">
      <alignment vertical="center"/>
    </xf>
    <xf numFmtId="0" fontId="56" fillId="5" borderId="14" xfId="0" applyFont="1" applyFill="1" applyBorder="1" applyAlignment="1">
      <alignment horizontal="center" vertical="center" wrapText="1"/>
    </xf>
    <xf numFmtId="0" fontId="57" fillId="6" borderId="15"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8" borderId="15" xfId="0" applyFont="1" applyFill="1" applyBorder="1" applyAlignment="1">
      <alignment horizontal="center" vertical="center" wrapText="1"/>
    </xf>
    <xf numFmtId="1" fontId="52" fillId="0" borderId="5" xfId="0" applyNumberFormat="1" applyFont="1" applyFill="1" applyBorder="1" applyAlignment="1">
      <alignment horizontal="center" vertical="center" wrapText="1"/>
    </xf>
    <xf numFmtId="0" fontId="51" fillId="11" borderId="5" xfId="0" applyFont="1" applyFill="1" applyBorder="1" applyAlignment="1">
      <alignment horizontal="center" vertical="center" wrapText="1"/>
    </xf>
    <xf numFmtId="0" fontId="51" fillId="0" borderId="20" xfId="0" applyFont="1" applyFill="1" applyBorder="1" applyAlignment="1">
      <alignment horizontal="center" vertical="center" wrapText="1"/>
    </xf>
    <xf numFmtId="3" fontId="52" fillId="9" borderId="19" xfId="0" applyNumberFormat="1" applyFont="1" applyFill="1" applyBorder="1" applyAlignment="1">
      <alignment horizontal="center" vertical="center" wrapText="1"/>
    </xf>
    <xf numFmtId="0" fontId="59" fillId="3" borderId="19" xfId="0" applyFont="1" applyFill="1" applyBorder="1" applyAlignment="1">
      <alignment horizontal="center" vertical="center" wrapText="1"/>
    </xf>
    <xf numFmtId="1" fontId="52" fillId="0" borderId="10" xfId="0" applyNumberFormat="1" applyFont="1" applyFill="1" applyBorder="1" applyAlignment="1">
      <alignment horizontal="center" vertical="center" wrapText="1"/>
    </xf>
    <xf numFmtId="0" fontId="45" fillId="0" borderId="55" xfId="0" applyFont="1" applyFill="1" applyBorder="1" applyAlignment="1">
      <alignment horizontal="center" vertical="center" wrapText="1"/>
    </xf>
    <xf numFmtId="0" fontId="45" fillId="0" borderId="56" xfId="0" applyFont="1" applyFill="1" applyBorder="1" applyAlignment="1">
      <alignment horizontal="center" vertical="center" wrapText="1"/>
    </xf>
    <xf numFmtId="0" fontId="45" fillId="0" borderId="5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5" xfId="0" applyFill="1" applyBorder="1" applyAlignment="1">
      <alignment horizontal="center" vertical="center" wrapText="1"/>
    </xf>
    <xf numFmtId="0" fontId="0" fillId="0" borderId="5" xfId="0" applyBorder="1" applyAlignment="1">
      <alignment horizontal="center" vertical="center" wrapText="1"/>
    </xf>
    <xf numFmtId="0" fontId="0" fillId="9" borderId="5" xfId="0" applyFill="1" applyBorder="1" applyAlignment="1">
      <alignment horizontal="center" vertical="center" wrapText="1"/>
    </xf>
    <xf numFmtId="165" fontId="0" fillId="9" borderId="5" xfId="10" applyNumberFormat="1" applyFont="1" applyFill="1" applyBorder="1" applyAlignment="1">
      <alignment horizontal="center" vertical="center" wrapText="1"/>
    </xf>
    <xf numFmtId="2" fontId="47" fillId="9" borderId="5" xfId="1" applyNumberFormat="1" applyFont="1" applyFill="1" applyBorder="1" applyAlignment="1">
      <alignment horizontal="center" vertical="center" wrapText="1"/>
    </xf>
    <xf numFmtId="166" fontId="0" fillId="9" borderId="5" xfId="10" applyNumberFormat="1"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0" borderId="8" xfId="0" applyFont="1" applyBorder="1" applyAlignment="1">
      <alignment horizontal="center" vertical="center" wrapText="1"/>
    </xf>
    <xf numFmtId="0" fontId="0" fillId="9" borderId="0" xfId="0" applyFill="1" applyAlignment="1">
      <alignment horizontal="center" vertical="center"/>
    </xf>
    <xf numFmtId="0" fontId="0" fillId="0" borderId="18" xfId="0" applyBorder="1" applyAlignment="1">
      <alignment horizontal="center" vertical="center" wrapText="1"/>
    </xf>
    <xf numFmtId="1" fontId="47" fillId="0" borderId="19" xfId="1" applyNumberFormat="1"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0" fillId="0" borderId="0" xfId="0" applyAlignment="1">
      <alignment horizontal="center" vertical="center"/>
    </xf>
    <xf numFmtId="0" fontId="14" fillId="17" borderId="19" xfId="0" applyFont="1" applyFill="1" applyBorder="1" applyAlignment="1">
      <alignment horizontal="center" vertical="center" wrapText="1"/>
    </xf>
    <xf numFmtId="0" fontId="0" fillId="0" borderId="9" xfId="0" applyBorder="1" applyAlignment="1">
      <alignment horizontal="center" vertical="center" wrapText="1"/>
    </xf>
    <xf numFmtId="1" fontId="47" fillId="0" borderId="10" xfId="1"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21" xfId="0" applyFont="1" applyBorder="1" applyAlignment="1">
      <alignment horizontal="center" vertical="center" wrapText="1"/>
    </xf>
    <xf numFmtId="0" fontId="21" fillId="3" borderId="19" xfId="0" applyNumberFormat="1" applyFont="1" applyFill="1" applyBorder="1" applyAlignment="1">
      <alignment horizontal="center" vertical="center" wrapText="1"/>
    </xf>
    <xf numFmtId="0" fontId="0" fillId="0" borderId="0" xfId="0" applyBorder="1"/>
    <xf numFmtId="0" fontId="45" fillId="0" borderId="6" xfId="0" applyFont="1" applyFill="1" applyBorder="1" applyAlignment="1">
      <alignment horizontal="center" vertical="center" wrapText="1"/>
    </xf>
    <xf numFmtId="0" fontId="45" fillId="0" borderId="53"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6" fillId="0" borderId="0" xfId="0" applyFont="1" applyFill="1" applyAlignment="1">
      <alignment horizontal="justify" vertical="center" wrapText="1"/>
    </xf>
    <xf numFmtId="0" fontId="0" fillId="0" borderId="29" xfId="0" applyFont="1" applyFill="1" applyBorder="1" applyAlignment="1">
      <alignment horizontal="center" vertical="center" wrapText="1"/>
    </xf>
    <xf numFmtId="0" fontId="47" fillId="0" borderId="29" xfId="2" applyFont="1" applyFill="1" applyBorder="1" applyAlignment="1">
      <alignment horizontal="center" vertical="center" wrapText="1"/>
    </xf>
    <xf numFmtId="0" fontId="0" fillId="0" borderId="29" xfId="0" applyFont="1" applyBorder="1" applyAlignment="1">
      <alignment horizontal="center" vertical="center"/>
    </xf>
    <xf numFmtId="0" fontId="0" fillId="0" borderId="5" xfId="0" applyFont="1" applyFill="1" applyBorder="1" applyAlignment="1">
      <alignment horizontal="center" vertical="center" wrapText="1"/>
    </xf>
    <xf numFmtId="0" fontId="0" fillId="0" borderId="5" xfId="1" applyNumberFormat="1" applyFont="1" applyFill="1" applyBorder="1" applyAlignment="1">
      <alignment horizontal="center" vertical="center" wrapText="1"/>
    </xf>
    <xf numFmtId="1" fontId="47" fillId="0" borderId="5" xfId="1" applyNumberFormat="1" applyFont="1" applyFill="1" applyBorder="1" applyAlignment="1">
      <alignment horizontal="center" vertical="center" wrapText="1"/>
    </xf>
    <xf numFmtId="9" fontId="2" fillId="0" borderId="5" xfId="1" applyFont="1" applyFill="1" applyBorder="1" applyAlignment="1">
      <alignment horizontal="center" vertical="center" wrapText="1"/>
    </xf>
    <xf numFmtId="0" fontId="14" fillId="0" borderId="1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19" xfId="1" applyNumberFormat="1" applyFont="1" applyFill="1" applyBorder="1" applyAlignment="1">
      <alignment horizontal="center" vertical="center" wrapText="1"/>
    </xf>
    <xf numFmtId="1" fontId="47" fillId="0" borderId="19" xfId="1" applyNumberFormat="1" applyFont="1" applyFill="1" applyBorder="1" applyAlignment="1">
      <alignment horizontal="center" vertical="center" wrapText="1"/>
    </xf>
    <xf numFmtId="9" fontId="2" fillId="0" borderId="19" xfId="1" applyFont="1" applyFill="1" applyBorder="1" applyAlignment="1">
      <alignment horizontal="center" vertical="center" wrapText="1"/>
    </xf>
    <xf numFmtId="0" fontId="0" fillId="0" borderId="20" xfId="0" applyFont="1" applyFill="1" applyBorder="1" applyAlignment="1">
      <alignment horizontal="center" vertical="center" wrapText="1"/>
    </xf>
    <xf numFmtId="3" fontId="0" fillId="0" borderId="19" xfId="1"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1" applyNumberFormat="1" applyFont="1" applyFill="1" applyBorder="1" applyAlignment="1">
      <alignment horizontal="center" vertical="center" wrapText="1"/>
    </xf>
    <xf numFmtId="1" fontId="47" fillId="0" borderId="10" xfId="1" applyNumberFormat="1" applyFont="1" applyFill="1" applyBorder="1" applyAlignment="1">
      <alignment horizontal="center" vertical="center" wrapText="1"/>
    </xf>
    <xf numFmtId="9" fontId="2" fillId="0" borderId="10" xfId="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9" xfId="0" applyFont="1" applyFill="1" applyBorder="1" applyAlignment="1">
      <alignment horizontal="center" vertical="center" wrapText="1"/>
    </xf>
    <xf numFmtId="3" fontId="0" fillId="0" borderId="10"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5" xfId="0" applyFont="1" applyBorder="1" applyAlignment="1">
      <alignment horizontal="center" vertical="center"/>
    </xf>
    <xf numFmtId="3" fontId="0" fillId="0" borderId="5" xfId="1"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45" fillId="0" borderId="59" xfId="0" applyFont="1" applyFill="1" applyBorder="1" applyAlignment="1">
      <alignment horizontal="center" vertical="center" wrapText="1"/>
    </xf>
    <xf numFmtId="0" fontId="20" fillId="0" borderId="31" xfId="0" applyFont="1" applyBorder="1" applyAlignment="1">
      <alignment horizontal="center" vertical="center" wrapText="1"/>
    </xf>
    <xf numFmtId="0" fontId="30" fillId="0" borderId="29" xfId="0" applyFont="1" applyBorder="1" applyAlignment="1">
      <alignment horizontal="center" vertical="center" wrapText="1"/>
    </xf>
    <xf numFmtId="0" fontId="60" fillId="0" borderId="29" xfId="0" applyFont="1" applyBorder="1" applyAlignment="1">
      <alignment horizontal="center" vertical="center" wrapText="1"/>
    </xf>
    <xf numFmtId="1" fontId="60" fillId="0" borderId="29" xfId="0" applyNumberFormat="1" applyFont="1" applyBorder="1" applyAlignment="1">
      <alignment horizontal="center" vertical="center" wrapText="1"/>
    </xf>
    <xf numFmtId="9" fontId="61" fillId="0" borderId="29" xfId="1" applyFont="1" applyBorder="1" applyAlignment="1">
      <alignment horizontal="center" vertical="center" wrapText="1"/>
    </xf>
    <xf numFmtId="0" fontId="30" fillId="0" borderId="19" xfId="0" applyFont="1" applyBorder="1" applyAlignment="1">
      <alignment horizontal="center" vertical="center" wrapText="1"/>
    </xf>
    <xf numFmtId="1" fontId="60" fillId="0" borderId="19" xfId="0" applyNumberFormat="1" applyFont="1" applyBorder="1" applyAlignment="1">
      <alignment horizontal="center" vertical="center" wrapText="1"/>
    </xf>
    <xf numFmtId="9" fontId="61" fillId="0" borderId="19" xfId="1" applyFont="1" applyBorder="1" applyAlignment="1">
      <alignment horizontal="center" vertical="center" wrapText="1"/>
    </xf>
    <xf numFmtId="0" fontId="30" fillId="3" borderId="19" xfId="0" applyFont="1" applyFill="1" applyBorder="1" applyAlignment="1">
      <alignment horizontal="center" vertical="center" wrapText="1"/>
    </xf>
    <xf numFmtId="1" fontId="60" fillId="3" borderId="19"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5" xfId="0" applyFont="1" applyBorder="1" applyAlignment="1">
      <alignment horizontal="center" vertical="center" wrapText="1"/>
    </xf>
    <xf numFmtId="1" fontId="60" fillId="0" borderId="5" xfId="0" applyNumberFormat="1" applyFont="1" applyBorder="1" applyAlignment="1">
      <alignment horizontal="center" vertical="center" wrapText="1"/>
    </xf>
    <xf numFmtId="0" fontId="30" fillId="0" borderId="8" xfId="0" applyFont="1" applyBorder="1" applyAlignment="1">
      <alignment horizontal="center" vertical="center" wrapText="1"/>
    </xf>
    <xf numFmtId="0" fontId="30" fillId="0" borderId="18" xfId="0" applyFont="1" applyBorder="1" applyAlignment="1">
      <alignment horizontal="center" vertical="center" wrapText="1"/>
    </xf>
    <xf numFmtId="0" fontId="30" fillId="3" borderId="20" xfId="0" applyFont="1" applyFill="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3" borderId="10" xfId="0" applyFont="1" applyFill="1" applyBorder="1" applyAlignment="1">
      <alignment horizontal="center" vertical="center" wrapText="1"/>
    </xf>
    <xf numFmtId="1" fontId="60" fillId="3" borderId="10" xfId="0" applyNumberFormat="1" applyFont="1" applyFill="1" applyBorder="1" applyAlignment="1">
      <alignment horizontal="center" vertical="center" wrapText="1"/>
    </xf>
    <xf numFmtId="0" fontId="30" fillId="3" borderId="21" xfId="0" applyFont="1" applyFill="1" applyBorder="1" applyAlignment="1">
      <alignment horizontal="center" vertical="center" wrapText="1"/>
    </xf>
    <xf numFmtId="0" fontId="62" fillId="0" borderId="0" xfId="0" applyFont="1"/>
    <xf numFmtId="0" fontId="63" fillId="4" borderId="0" xfId="0" applyFont="1" applyFill="1" applyAlignment="1">
      <alignment horizontal="center" vertical="center"/>
    </xf>
    <xf numFmtId="0" fontId="63" fillId="4" borderId="12" xfId="0" applyFont="1" applyFill="1" applyBorder="1" applyAlignment="1">
      <alignment horizontal="center" vertical="center"/>
    </xf>
    <xf numFmtId="0" fontId="64" fillId="5" borderId="13" xfId="0" applyFont="1" applyFill="1" applyBorder="1" applyAlignment="1">
      <alignment horizontal="center" vertical="center" wrapText="1"/>
    </xf>
    <xf numFmtId="0" fontId="65" fillId="6" borderId="13" xfId="0" applyFont="1" applyFill="1" applyBorder="1" applyAlignment="1">
      <alignment horizontal="center" vertical="center" wrapText="1"/>
    </xf>
    <xf numFmtId="0" fontId="64" fillId="7" borderId="13" xfId="0" applyFont="1" applyFill="1" applyBorder="1" applyAlignment="1">
      <alignment horizontal="center" vertical="center" wrapText="1"/>
    </xf>
    <xf numFmtId="0" fontId="64" fillId="8" borderId="13" xfId="0" applyFont="1" applyFill="1" applyBorder="1" applyAlignment="1">
      <alignment horizontal="center" vertical="center" wrapText="1"/>
    </xf>
    <xf numFmtId="0" fontId="62" fillId="0" borderId="0" xfId="0" applyFont="1" applyAlignment="1">
      <alignment vertical="center"/>
    </xf>
    <xf numFmtId="0" fontId="64" fillId="5" borderId="14" xfId="0" applyFont="1" applyFill="1" applyBorder="1" applyAlignment="1">
      <alignment horizontal="center" wrapText="1"/>
    </xf>
    <xf numFmtId="0" fontId="65" fillId="6" borderId="15" xfId="0" applyFont="1" applyFill="1" applyBorder="1" applyAlignment="1">
      <alignment horizontal="center" wrapText="1"/>
    </xf>
    <xf numFmtId="0" fontId="64" fillId="7" borderId="15" xfId="0" applyFont="1" applyFill="1" applyBorder="1" applyAlignment="1">
      <alignment horizontal="center" wrapText="1"/>
    </xf>
    <xf numFmtId="0" fontId="64" fillId="8" borderId="15" xfId="0" applyFont="1" applyFill="1" applyBorder="1" applyAlignment="1">
      <alignment horizontal="center" wrapText="1"/>
    </xf>
    <xf numFmtId="0" fontId="66" fillId="0" borderId="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23" xfId="0" applyFont="1" applyBorder="1" applyAlignment="1">
      <alignment horizontal="center" vertical="center" wrapText="1"/>
    </xf>
    <xf numFmtId="9" fontId="67" fillId="0" borderId="5" xfId="1" applyFont="1" applyBorder="1" applyAlignment="1">
      <alignment horizontal="center" vertical="center" wrapText="1"/>
    </xf>
    <xf numFmtId="9" fontId="67" fillId="0" borderId="19" xfId="1" applyFont="1" applyBorder="1" applyAlignment="1">
      <alignment horizontal="center" vertical="center" wrapText="1"/>
    </xf>
    <xf numFmtId="1" fontId="22" fillId="9" borderId="19" xfId="0" applyNumberFormat="1" applyFont="1" applyFill="1" applyBorder="1" applyAlignment="1">
      <alignment horizontal="center" vertical="center" wrapText="1"/>
    </xf>
    <xf numFmtId="9" fontId="67" fillId="9" borderId="19" xfId="1" applyFont="1" applyFill="1" applyBorder="1" applyAlignment="1">
      <alignment horizontal="center" vertical="center" wrapText="1"/>
    </xf>
    <xf numFmtId="0" fontId="30" fillId="9" borderId="19" xfId="0" applyFont="1" applyFill="1" applyBorder="1" applyAlignment="1">
      <alignment horizontal="center" vertical="center" wrapText="1"/>
    </xf>
    <xf numFmtId="0" fontId="21" fillId="9" borderId="20"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21" fillId="9" borderId="10" xfId="0" applyFont="1" applyFill="1" applyBorder="1" applyAlignment="1">
      <alignment horizontal="center" vertical="center" wrapText="1"/>
    </xf>
    <xf numFmtId="1" fontId="22" fillId="11" borderId="10" xfId="0" applyNumberFormat="1" applyFont="1" applyFill="1" applyBorder="1" applyAlignment="1">
      <alignment horizontal="center" vertical="center" wrapText="1"/>
    </xf>
    <xf numFmtId="9" fontId="67" fillId="9" borderId="10" xfId="1" applyFont="1" applyFill="1" applyBorder="1" applyAlignment="1">
      <alignment horizontal="center" vertical="center" wrapText="1"/>
    </xf>
    <xf numFmtId="0" fontId="30" fillId="11" borderId="10" xfId="0" applyFont="1" applyFill="1" applyBorder="1" applyAlignment="1">
      <alignment horizontal="center" vertical="center" wrapText="1"/>
    </xf>
    <xf numFmtId="0" fontId="21" fillId="11"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12">
    <cellStyle name="Hipervínculo" xfId="3" builtinId="8" hidden="1"/>
    <cellStyle name="Hipervínculo" xfId="5" builtinId="8" hidden="1"/>
    <cellStyle name="Hipervínculo" xfId="7" builtinId="8" hidden="1"/>
    <cellStyle name="Hipervínculo" xfId="11" builtinId="8"/>
    <cellStyle name="Hipervínculo visitado" xfId="4" builtinId="9" hidden="1"/>
    <cellStyle name="Hipervínculo visitado" xfId="6" builtinId="9" hidden="1"/>
    <cellStyle name="Hipervínculo visitado" xfId="8" builtinId="9" hidden="1"/>
    <cellStyle name="Millares" xfId="9" builtinId="3"/>
    <cellStyle name="Moneda" xfId="10" builtinId="4"/>
    <cellStyle name="Normal" xfId="0" builtinId="0"/>
    <cellStyle name="Normal 2" xfId="2"/>
    <cellStyle name="Porcentaje" xfId="1" builtinId="5"/>
  </cellStyles>
  <dxfs count="243">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19050</xdr:colOff>
      <xdr:row>2</xdr:row>
      <xdr:rowOff>231577</xdr:rowOff>
    </xdr:to>
    <xdr:pic>
      <xdr:nvPicPr>
        <xdr:cNvPr id="2049" name="Picture 1">
          <a:extLst>
            <a:ext uri="{FF2B5EF4-FFF2-40B4-BE49-F238E27FC236}">
              <a16:creationId xmlns:a16="http://schemas.microsoft.com/office/drawing/2014/main" id="{708FE3F5-6189-4F68-8389-FA90EE63C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3575" y="0"/>
          <a:ext cx="190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28575</xdr:colOff>
      <xdr:row>0</xdr:row>
      <xdr:rowOff>0</xdr:rowOff>
    </xdr:from>
    <xdr:to>
      <xdr:col>3</xdr:col>
      <xdr:colOff>47625</xdr:colOff>
      <xdr:row>2</xdr:row>
      <xdr:rowOff>231577</xdr:rowOff>
    </xdr:to>
    <xdr:pic>
      <xdr:nvPicPr>
        <xdr:cNvPr id="2050" name="Picture 2">
          <a:extLst>
            <a:ext uri="{FF2B5EF4-FFF2-40B4-BE49-F238E27FC236}">
              <a16:creationId xmlns:a16="http://schemas.microsoft.com/office/drawing/2014/main" id="{5CDF0D3A-7483-4F28-9FAB-8ECCAB09A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0"/>
          <a:ext cx="190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0</xdr:row>
      <xdr:rowOff>0</xdr:rowOff>
    </xdr:from>
    <xdr:to>
      <xdr:col>3</xdr:col>
      <xdr:colOff>76200</xdr:colOff>
      <xdr:row>2</xdr:row>
      <xdr:rowOff>231577</xdr:rowOff>
    </xdr:to>
    <xdr:pic>
      <xdr:nvPicPr>
        <xdr:cNvPr id="2051" name="Picture 3">
          <a:extLst>
            <a:ext uri="{FF2B5EF4-FFF2-40B4-BE49-F238E27FC236}">
              <a16:creationId xmlns:a16="http://schemas.microsoft.com/office/drawing/2014/main" id="{1664F4E8-F40C-49C9-8638-7F9A01369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0"/>
          <a:ext cx="190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85725</xdr:colOff>
      <xdr:row>0</xdr:row>
      <xdr:rowOff>0</xdr:rowOff>
    </xdr:from>
    <xdr:to>
      <xdr:col>3</xdr:col>
      <xdr:colOff>104775</xdr:colOff>
      <xdr:row>2</xdr:row>
      <xdr:rowOff>231577</xdr:rowOff>
    </xdr:to>
    <xdr:pic>
      <xdr:nvPicPr>
        <xdr:cNvPr id="2052" name="Picture 4">
          <a:extLst>
            <a:ext uri="{FF2B5EF4-FFF2-40B4-BE49-F238E27FC236}">
              <a16:creationId xmlns:a16="http://schemas.microsoft.com/office/drawing/2014/main" id="{9FB86B0E-8798-444B-889E-159C1C559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0"/>
          <a:ext cx="190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962025</xdr:rowOff>
    </xdr:from>
    <xdr:to>
      <xdr:col>5</xdr:col>
      <xdr:colOff>19050</xdr:colOff>
      <xdr:row>2</xdr:row>
      <xdr:rowOff>445583</xdr:rowOff>
    </xdr:to>
    <xdr:pic>
      <xdr:nvPicPr>
        <xdr:cNvPr id="2054" name="Picture 6">
          <a:extLst>
            <a:ext uri="{FF2B5EF4-FFF2-40B4-BE49-F238E27FC236}">
              <a16:creationId xmlns:a16="http://schemas.microsoft.com/office/drawing/2014/main" id="{6B426275-B2A0-4D2C-9DC0-CAEBC27DD2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53775" y="2105025"/>
          <a:ext cx="190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28575</xdr:colOff>
      <xdr:row>1</xdr:row>
      <xdr:rowOff>962025</xdr:rowOff>
    </xdr:from>
    <xdr:to>
      <xdr:col>5</xdr:col>
      <xdr:colOff>47625</xdr:colOff>
      <xdr:row>2</xdr:row>
      <xdr:rowOff>445583</xdr:rowOff>
    </xdr:to>
    <xdr:pic>
      <xdr:nvPicPr>
        <xdr:cNvPr id="2055" name="Picture 7">
          <a:extLst>
            <a:ext uri="{FF2B5EF4-FFF2-40B4-BE49-F238E27FC236}">
              <a16:creationId xmlns:a16="http://schemas.microsoft.com/office/drawing/2014/main" id="{2B20CCE6-C5FC-4C99-9E06-417153AA81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82350" y="2105025"/>
          <a:ext cx="190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962025</xdr:rowOff>
    </xdr:from>
    <xdr:to>
      <xdr:col>5</xdr:col>
      <xdr:colOff>76200</xdr:colOff>
      <xdr:row>2</xdr:row>
      <xdr:rowOff>445583</xdr:rowOff>
    </xdr:to>
    <xdr:pic>
      <xdr:nvPicPr>
        <xdr:cNvPr id="2056" name="Picture 8">
          <a:extLst>
            <a:ext uri="{FF2B5EF4-FFF2-40B4-BE49-F238E27FC236}">
              <a16:creationId xmlns:a16="http://schemas.microsoft.com/office/drawing/2014/main" id="{9B0C2265-C37F-4577-A345-904A63A3BB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2105025"/>
          <a:ext cx="190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85725</xdr:colOff>
      <xdr:row>1</xdr:row>
      <xdr:rowOff>962025</xdr:rowOff>
    </xdr:from>
    <xdr:to>
      <xdr:col>5</xdr:col>
      <xdr:colOff>104775</xdr:colOff>
      <xdr:row>2</xdr:row>
      <xdr:rowOff>445583</xdr:rowOff>
    </xdr:to>
    <xdr:pic>
      <xdr:nvPicPr>
        <xdr:cNvPr id="2057" name="Picture 9">
          <a:extLst>
            <a:ext uri="{FF2B5EF4-FFF2-40B4-BE49-F238E27FC236}">
              <a16:creationId xmlns:a16="http://schemas.microsoft.com/office/drawing/2014/main" id="{2B073FBA-1746-4C6E-A90A-3E6D2B19A8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39500" y="2105025"/>
          <a:ext cx="190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1488412</xdr:colOff>
      <xdr:row>1</xdr:row>
      <xdr:rowOff>46228</xdr:rowOff>
    </xdr:from>
    <xdr:to>
      <xdr:col>15</xdr:col>
      <xdr:colOff>920750</xdr:colOff>
      <xdr:row>5</xdr:row>
      <xdr:rowOff>142874</xdr:rowOff>
    </xdr:to>
    <xdr:pic>
      <xdr:nvPicPr>
        <xdr:cNvPr id="12" name="Imagen 11">
          <a:extLst>
            <a:ext uri="{FF2B5EF4-FFF2-40B4-BE49-F238E27FC236}">
              <a16:creationId xmlns:a16="http://schemas.microsoft.com/office/drawing/2014/main" id="{471FD519-5832-4851-883D-4808B095C62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475162" y="236728"/>
          <a:ext cx="3734463" cy="1382521"/>
        </a:xfrm>
        <a:prstGeom prst="rect">
          <a:avLst/>
        </a:prstGeom>
      </xdr:spPr>
    </xdr:pic>
    <xdr:clientData/>
  </xdr:twoCellAnchor>
  <xdr:twoCellAnchor editAs="oneCell">
    <xdr:from>
      <xdr:col>1</xdr:col>
      <xdr:colOff>176610</xdr:colOff>
      <xdr:row>0</xdr:row>
      <xdr:rowOff>126008</xdr:rowOff>
    </xdr:from>
    <xdr:to>
      <xdr:col>2</xdr:col>
      <xdr:colOff>1793875</xdr:colOff>
      <xdr:row>5</xdr:row>
      <xdr:rowOff>269875</xdr:rowOff>
    </xdr:to>
    <xdr:pic>
      <xdr:nvPicPr>
        <xdr:cNvPr id="2" name="Imagen 1">
          <a:extLst>
            <a:ext uri="{FF2B5EF4-FFF2-40B4-BE49-F238E27FC236}">
              <a16:creationId xmlns:a16="http://schemas.microsoft.com/office/drawing/2014/main" id="{364C7F3D-1F3B-4AE7-A68F-72F7A4171C76}"/>
            </a:ext>
          </a:extLst>
        </xdr:cNvPr>
        <xdr:cNvPicPr>
          <a:picLocks noChangeAspect="1"/>
        </xdr:cNvPicPr>
      </xdr:nvPicPr>
      <xdr:blipFill>
        <a:blip xmlns:r="http://schemas.openxmlformats.org/officeDocument/2006/relationships" r:embed="rId4"/>
        <a:stretch>
          <a:fillRect/>
        </a:stretch>
      </xdr:blipFill>
      <xdr:spPr>
        <a:xfrm>
          <a:off x="2113360" y="126008"/>
          <a:ext cx="3649265" cy="16202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aronquillo\Desktop\A&#241;o%202019\Formato%207\Formatos%20Validados%204to%20trimestre\DGPESPOA07%20deporte%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ogelio\POA%20bR\Direcci&#243;n%20General%20de%20Desarrollo%20Urbano\POA-bR%20F-07\POA-bR%20F-07%202020%20Direcci&#243;n%20General%20de%20Desarrollo%20Urbano%202%20de%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ogelio\POA%20bR\Secretar&#237;a%20del%20Ayuntamiento\POA-bR%20F-07\POA-bR%20F-07%202020%20Secretar&#237;a%20del%20Ayuntamiento%202%20de%2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osalba\POA%20bR2020\Seguimiento%20a%20Indicadores%20POA%20bR%202DO%20TRIMESTRE%202020\FORMATO%20DGPESPOA07%202020%20%20Tesoreria%20Municip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endencias%20jesus%20seguimiento%20POA%20bR%202020/POA-bR%20F-07%20Asentamient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pendencias%20jesus%20seguimiento%20POA%20bR%202020/POA-bR%20F-07%20DES%20ECON%202do%20Tri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endencias%20jesus%20seguimiento%20POA%20bR%202020/POA-bR%20F-07%20PROTEC%20CIVIL%202do%20trimestre%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refreshError="1"/>
      <sheetData sheetId="1">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row>
        <row r="39">
          <cell r="A39" t="str">
            <v>Operadora Municipal de Estacionamientos de Juárez</v>
          </cell>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refreshError="1"/>
      <sheetData sheetId="1">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row>
        <row r="39">
          <cell r="A39" t="str">
            <v>Operadora Municipal de Estacionamientos de Juárez</v>
          </cell>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refreshError="1"/>
      <sheetData sheetId="1">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row>
        <row r="39">
          <cell r="A39" t="str">
            <v>Operadora Municipal de Estacionamientos de Juárez</v>
          </cell>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refreshError="1"/>
      <sheetData sheetId="1">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row>
        <row r="39">
          <cell r="A39" t="str">
            <v>Operadora Municipal de Estacionamientos de Juárez</v>
          </cell>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refreshError="1"/>
      <sheetData sheetId="1">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row>
        <row r="39">
          <cell r="A39" t="str">
            <v>Operadora Municipal de Estacionamientos de Juárez</v>
          </cell>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TRIMESTRE"/>
      <sheetName val="Hoja3"/>
    </sheetNames>
    <sheetDataSet>
      <sheetData sheetId="0" refreshError="1"/>
      <sheetData sheetId="1" refreshError="1"/>
      <sheetData sheetId="2">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row>
        <row r="39">
          <cell r="A39" t="str">
            <v>Operadora Municipal de Estacionamientos de Juárez</v>
          </cell>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juarez.gob.mx/transparencia/centralizado/77/" TargetMode="External"/><Relationship Id="rId13" Type="http://schemas.openxmlformats.org/officeDocument/2006/relationships/hyperlink" Target="http://www.juarez.gob.mx/transparencia/centralizado/77/fraccionV" TargetMode="External"/><Relationship Id="rId3" Type="http://schemas.openxmlformats.org/officeDocument/2006/relationships/hyperlink" Target="http://juarez.gob.mx/transparencia/centralizado/77/" TargetMode="External"/><Relationship Id="rId7" Type="http://schemas.openxmlformats.org/officeDocument/2006/relationships/hyperlink" Target="http://juarez.gob.mx/transparencia/centralizado/77/" TargetMode="External"/><Relationship Id="rId12" Type="http://schemas.openxmlformats.org/officeDocument/2006/relationships/hyperlink" Target="http://www.gob.mex/inafd" TargetMode="External"/><Relationship Id="rId2" Type="http://schemas.openxmlformats.org/officeDocument/2006/relationships/hyperlink" Target="http://juarez.gob.mx/transparencia/centralizado/77/" TargetMode="External"/><Relationship Id="rId1" Type="http://schemas.openxmlformats.org/officeDocument/2006/relationships/hyperlink" Target="http://juarez.gob.mx/transparencia/centralizado/77/" TargetMode="External"/><Relationship Id="rId6" Type="http://schemas.openxmlformats.org/officeDocument/2006/relationships/hyperlink" Target="http://juarez.gob.mx/transparencia/centralizado/77/" TargetMode="External"/><Relationship Id="rId11" Type="http://schemas.openxmlformats.org/officeDocument/2006/relationships/hyperlink" Target="http://juarez.gob.mx/transparencia/centralizado/77/" TargetMode="External"/><Relationship Id="rId5" Type="http://schemas.openxmlformats.org/officeDocument/2006/relationships/hyperlink" Target="http://juarez.gob.mx/transparencia/centralizado/77/" TargetMode="External"/><Relationship Id="rId15" Type="http://schemas.openxmlformats.org/officeDocument/2006/relationships/drawing" Target="../drawings/drawing1.xml"/><Relationship Id="rId10" Type="http://schemas.openxmlformats.org/officeDocument/2006/relationships/hyperlink" Target="http://juarez.gob.mx/transparencia/centralizado/77/" TargetMode="External"/><Relationship Id="rId4" Type="http://schemas.openxmlformats.org/officeDocument/2006/relationships/hyperlink" Target="http://juarez.gob.mx/transparencia/centralizado/77/" TargetMode="External"/><Relationship Id="rId9" Type="http://schemas.openxmlformats.org/officeDocument/2006/relationships/hyperlink" Target="http://juarez.gob.mx/transparencia/centralizado/77/"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activeCell="B14" sqref="B14"/>
    </sheetView>
  </sheetViews>
  <sheetFormatPr baseColWidth="10" defaultColWidth="11.42578125" defaultRowHeight="15" x14ac:dyDescent="0.25"/>
  <cols>
    <col min="1" max="3" width="33" customWidth="1"/>
  </cols>
  <sheetData>
    <row r="1" spans="1:3" ht="18" x14ac:dyDescent="0.25">
      <c r="A1" s="1" t="s">
        <v>21</v>
      </c>
      <c r="B1" s="2" t="s">
        <v>22</v>
      </c>
      <c r="C1" s="1" t="s">
        <v>2</v>
      </c>
    </row>
    <row r="2" spans="1:3" x14ac:dyDescent="0.25">
      <c r="A2" s="3" t="s">
        <v>90</v>
      </c>
      <c r="B2" s="3" t="s">
        <v>91</v>
      </c>
      <c r="C2" s="3" t="s">
        <v>25</v>
      </c>
    </row>
    <row r="3" spans="1:3" x14ac:dyDescent="0.25">
      <c r="A3" s="3" t="s">
        <v>23</v>
      </c>
      <c r="B3" s="3" t="s">
        <v>24</v>
      </c>
      <c r="C3" s="3" t="s">
        <v>110</v>
      </c>
    </row>
    <row r="4" spans="1:3" x14ac:dyDescent="0.25">
      <c r="A4" s="3" t="s">
        <v>26</v>
      </c>
      <c r="B4" s="3" t="s">
        <v>27</v>
      </c>
      <c r="C4" s="3" t="s">
        <v>30</v>
      </c>
    </row>
    <row r="5" spans="1:3" x14ac:dyDescent="0.25">
      <c r="A5" s="3" t="s">
        <v>28</v>
      </c>
      <c r="B5" s="3" t="s">
        <v>29</v>
      </c>
      <c r="C5" s="3" t="s">
        <v>33</v>
      </c>
    </row>
    <row r="6" spans="1:3" x14ac:dyDescent="0.25">
      <c r="A6" s="3" t="s">
        <v>31</v>
      </c>
      <c r="B6" s="3" t="s">
        <v>32</v>
      </c>
    </row>
    <row r="7" spans="1:3" ht="28.5" x14ac:dyDescent="0.25">
      <c r="A7" s="3" t="s">
        <v>34</v>
      </c>
      <c r="B7" s="3" t="s">
        <v>35</v>
      </c>
    </row>
    <row r="8" spans="1:3" x14ac:dyDescent="0.25">
      <c r="A8" s="3" t="s">
        <v>36</v>
      </c>
      <c r="B8" s="3" t="s">
        <v>37</v>
      </c>
    </row>
    <row r="9" spans="1:3" x14ac:dyDescent="0.25">
      <c r="A9" s="3" t="s">
        <v>38</v>
      </c>
      <c r="B9" s="3" t="s">
        <v>39</v>
      </c>
    </row>
    <row r="10" spans="1:3" x14ac:dyDescent="0.25">
      <c r="A10" s="3" t="s">
        <v>40</v>
      </c>
      <c r="B10" s="3" t="s">
        <v>41</v>
      </c>
    </row>
    <row r="11" spans="1:3" x14ac:dyDescent="0.25">
      <c r="A11" s="3" t="s">
        <v>42</v>
      </c>
      <c r="B11" s="3" t="s">
        <v>43</v>
      </c>
    </row>
    <row r="12" spans="1:3" ht="28.5" x14ac:dyDescent="0.25">
      <c r="A12" s="3" t="s">
        <v>44</v>
      </c>
      <c r="B12" s="3" t="s">
        <v>45</v>
      </c>
    </row>
    <row r="13" spans="1:3" ht="28.5" x14ac:dyDescent="0.25">
      <c r="A13" s="3" t="s">
        <v>46</v>
      </c>
      <c r="B13" s="3" t="s">
        <v>47</v>
      </c>
    </row>
    <row r="14" spans="1:3" x14ac:dyDescent="0.25">
      <c r="A14" s="3" t="s">
        <v>48</v>
      </c>
      <c r="B14" s="3" t="s">
        <v>49</v>
      </c>
    </row>
    <row r="15" spans="1:3" ht="28.5" x14ac:dyDescent="0.25">
      <c r="A15" s="3" t="s">
        <v>50</v>
      </c>
      <c r="B15" s="3" t="s">
        <v>51</v>
      </c>
    </row>
    <row r="16" spans="1:3" x14ac:dyDescent="0.25">
      <c r="A16" s="3" t="s">
        <v>52</v>
      </c>
      <c r="B16" s="3" t="s">
        <v>53</v>
      </c>
    </row>
    <row r="17" spans="1:2" ht="28.5" x14ac:dyDescent="0.25">
      <c r="A17" s="3" t="s">
        <v>54</v>
      </c>
      <c r="B17" s="3" t="s">
        <v>55</v>
      </c>
    </row>
    <row r="18" spans="1:2" ht="28.5" x14ac:dyDescent="0.25">
      <c r="A18" s="3" t="s">
        <v>56</v>
      </c>
      <c r="B18" s="3" t="s">
        <v>57</v>
      </c>
    </row>
    <row r="19" spans="1:2" x14ac:dyDescent="0.25">
      <c r="A19" s="3" t="s">
        <v>58</v>
      </c>
      <c r="B19" s="3" t="s">
        <v>59</v>
      </c>
    </row>
    <row r="20" spans="1:2" ht="28.5" x14ac:dyDescent="0.25">
      <c r="A20" s="3" t="s">
        <v>60</v>
      </c>
      <c r="B20" s="3" t="s">
        <v>61</v>
      </c>
    </row>
    <row r="21" spans="1:2" x14ac:dyDescent="0.25">
      <c r="A21" s="3" t="s">
        <v>92</v>
      </c>
      <c r="B21" s="3" t="s">
        <v>93</v>
      </c>
    </row>
    <row r="22" spans="1:2" ht="28.5" x14ac:dyDescent="0.25">
      <c r="A22" s="3" t="s">
        <v>62</v>
      </c>
      <c r="B22" s="3" t="s">
        <v>63</v>
      </c>
    </row>
    <row r="23" spans="1:2" ht="28.5" x14ac:dyDescent="0.25">
      <c r="A23" s="3" t="s">
        <v>94</v>
      </c>
      <c r="B23" s="3" t="s">
        <v>95</v>
      </c>
    </row>
    <row r="24" spans="1:2" x14ac:dyDescent="0.25">
      <c r="A24" s="3" t="s">
        <v>64</v>
      </c>
      <c r="B24" s="3" t="s">
        <v>65</v>
      </c>
    </row>
    <row r="25" spans="1:2" ht="42.75" x14ac:dyDescent="0.25">
      <c r="A25" s="3" t="s">
        <v>66</v>
      </c>
      <c r="B25" s="3" t="s">
        <v>67</v>
      </c>
    </row>
    <row r="26" spans="1:2" ht="28.5" x14ac:dyDescent="0.25">
      <c r="A26" s="3" t="s">
        <v>68</v>
      </c>
      <c r="B26" s="3" t="s">
        <v>69</v>
      </c>
    </row>
    <row r="27" spans="1:2" ht="28.5" x14ac:dyDescent="0.25">
      <c r="A27" s="3" t="s">
        <v>70</v>
      </c>
      <c r="B27" s="3" t="s">
        <v>71</v>
      </c>
    </row>
    <row r="28" spans="1:2" x14ac:dyDescent="0.25">
      <c r="A28" s="3" t="s">
        <v>72</v>
      </c>
      <c r="B28" s="3" t="s">
        <v>73</v>
      </c>
    </row>
    <row r="29" spans="1:2" ht="28.5" x14ac:dyDescent="0.25">
      <c r="A29" s="3" t="s">
        <v>74</v>
      </c>
      <c r="B29" s="3" t="s">
        <v>75</v>
      </c>
    </row>
    <row r="30" spans="1:2" ht="28.5" x14ac:dyDescent="0.25">
      <c r="A30" s="3" t="s">
        <v>76</v>
      </c>
      <c r="B30" s="3" t="s">
        <v>77</v>
      </c>
    </row>
    <row r="31" spans="1:2" x14ac:dyDescent="0.25">
      <c r="A31" s="3" t="s">
        <v>78</v>
      </c>
      <c r="B31" s="3" t="s">
        <v>79</v>
      </c>
    </row>
    <row r="32" spans="1:2" x14ac:dyDescent="0.25">
      <c r="A32" s="3" t="s">
        <v>80</v>
      </c>
      <c r="B32" s="3" t="s">
        <v>81</v>
      </c>
    </row>
    <row r="33" spans="1:2" ht="28.5" x14ac:dyDescent="0.25">
      <c r="A33" s="3" t="s">
        <v>82</v>
      </c>
      <c r="B33" s="3" t="s">
        <v>83</v>
      </c>
    </row>
    <row r="34" spans="1:2" x14ac:dyDescent="0.25">
      <c r="A34" s="3" t="s">
        <v>84</v>
      </c>
      <c r="B34" s="3" t="s">
        <v>85</v>
      </c>
    </row>
    <row r="35" spans="1:2" ht="28.5" x14ac:dyDescent="0.25">
      <c r="A35" s="3" t="s">
        <v>86</v>
      </c>
      <c r="B35" s="3" t="s">
        <v>87</v>
      </c>
    </row>
    <row r="36" spans="1:2" ht="28.5" x14ac:dyDescent="0.25">
      <c r="A36" s="3" t="s">
        <v>88</v>
      </c>
      <c r="B36" s="3" t="s">
        <v>89</v>
      </c>
    </row>
    <row r="37" spans="1:2" x14ac:dyDescent="0.25">
      <c r="A37" s="3" t="s">
        <v>96</v>
      </c>
      <c r="B37" s="3" t="s">
        <v>97</v>
      </c>
    </row>
    <row r="38" spans="1:2" ht="28.5" x14ac:dyDescent="0.25">
      <c r="A38" s="3" t="s">
        <v>98</v>
      </c>
      <c r="B38" s="4"/>
    </row>
    <row r="39" spans="1:2" ht="28.5" x14ac:dyDescent="0.25">
      <c r="A39" s="3" t="s">
        <v>99</v>
      </c>
      <c r="B39" s="4"/>
    </row>
    <row r="40" spans="1:2" x14ac:dyDescent="0.25">
      <c r="A40" s="3" t="s">
        <v>100</v>
      </c>
      <c r="B40" s="4">
        <v>4001</v>
      </c>
    </row>
    <row r="41" spans="1:2" x14ac:dyDescent="0.25">
      <c r="A41" s="3" t="s">
        <v>101</v>
      </c>
      <c r="B41" s="4" t="s">
        <v>102</v>
      </c>
    </row>
    <row r="42" spans="1:2" x14ac:dyDescent="0.25">
      <c r="A42" s="3" t="s">
        <v>103</v>
      </c>
      <c r="B42" s="4" t="s">
        <v>104</v>
      </c>
    </row>
  </sheetData>
  <conditionalFormatting sqref="A1">
    <cfRule type="duplicateValues" dxfId="242" priority="4"/>
  </conditionalFormatting>
  <conditionalFormatting sqref="A2:A42">
    <cfRule type="duplicateValues" dxfId="241" priority="2"/>
  </conditionalFormatting>
  <conditionalFormatting sqref="A30">
    <cfRule type="duplicateValues" dxfId="240" priority="1"/>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8"/>
  <sheetViews>
    <sheetView tabSelected="1" view="pageBreakPreview" zoomScale="40" zoomScaleNormal="40" zoomScaleSheetLayoutView="40" zoomScalePageLayoutView="200" workbookViewId="0">
      <selection activeCell="M528" sqref="M528:Q528"/>
    </sheetView>
  </sheetViews>
  <sheetFormatPr baseColWidth="10" defaultColWidth="11.42578125" defaultRowHeight="15" x14ac:dyDescent="0.25"/>
  <cols>
    <col min="1" max="1" width="29" customWidth="1"/>
    <col min="2" max="2" width="30.42578125" customWidth="1"/>
    <col min="3" max="3" width="27.28515625" customWidth="1"/>
    <col min="4" max="4" width="23.85546875" customWidth="1"/>
    <col min="5" max="5" width="57.28515625" customWidth="1"/>
    <col min="6" max="6" width="26.42578125" customWidth="1"/>
    <col min="7" max="7" width="20.5703125" customWidth="1"/>
    <col min="8" max="8" width="17.28515625" customWidth="1"/>
    <col min="9" max="9" width="16.140625" customWidth="1"/>
    <col min="10" max="10" width="17" customWidth="1"/>
    <col min="12" max="12" width="16.28515625" customWidth="1"/>
    <col min="13" max="13" width="21.7109375" customWidth="1"/>
    <col min="14" max="14" width="24.42578125" customWidth="1"/>
    <col min="15" max="15" width="40" customWidth="1"/>
    <col min="16" max="16" width="20.42578125" customWidth="1"/>
    <col min="17" max="17" width="25.42578125" customWidth="1"/>
    <col min="18" max="18" width="7.140625" customWidth="1"/>
  </cols>
  <sheetData>
    <row r="1" spans="1:17" ht="15" customHeight="1" x14ac:dyDescent="0.25">
      <c r="A1" s="17"/>
      <c r="B1" s="43"/>
      <c r="C1" s="5"/>
      <c r="D1" s="26"/>
      <c r="E1" s="5"/>
      <c r="F1" s="5"/>
    </row>
    <row r="2" spans="1:17" ht="15" customHeight="1" x14ac:dyDescent="0.25">
      <c r="A2" s="6"/>
      <c r="B2" s="43"/>
      <c r="C2" s="5"/>
      <c r="D2" s="5"/>
      <c r="E2" s="5"/>
      <c r="F2" s="5"/>
    </row>
    <row r="3" spans="1:17" ht="36" customHeight="1" x14ac:dyDescent="0.25">
      <c r="A3" s="44" t="s">
        <v>117</v>
      </c>
      <c r="B3" s="44"/>
      <c r="C3" s="44"/>
      <c r="D3" s="44"/>
      <c r="E3" s="44"/>
      <c r="F3" s="44"/>
      <c r="G3" s="44"/>
      <c r="H3" s="44"/>
      <c r="I3" s="44"/>
      <c r="J3" s="44"/>
      <c r="K3" s="44"/>
      <c r="L3" s="44"/>
      <c r="M3" s="44"/>
      <c r="N3" s="44"/>
      <c r="O3" s="44"/>
      <c r="P3" s="44"/>
      <c r="Q3" s="44"/>
    </row>
    <row r="4" spans="1:17" ht="27.75" customHeight="1" x14ac:dyDescent="0.25">
      <c r="A4" s="44" t="s">
        <v>119</v>
      </c>
      <c r="B4" s="44"/>
      <c r="C4" s="44"/>
      <c r="D4" s="44"/>
      <c r="E4" s="44"/>
      <c r="F4" s="44"/>
      <c r="G4" s="44"/>
      <c r="H4" s="44"/>
      <c r="I4" s="44"/>
      <c r="J4" s="44"/>
      <c r="K4" s="44"/>
      <c r="L4" s="44"/>
      <c r="M4" s="44"/>
      <c r="N4" s="44"/>
      <c r="O4" s="44"/>
      <c r="P4" s="44"/>
      <c r="Q4" s="44"/>
    </row>
    <row r="5" spans="1:17" ht="23.1" customHeight="1" x14ac:dyDescent="0.25">
      <c r="A5" s="44" t="s">
        <v>118</v>
      </c>
      <c r="B5" s="44"/>
      <c r="C5" s="44"/>
      <c r="D5" s="44"/>
      <c r="E5" s="44"/>
      <c r="F5" s="44"/>
      <c r="G5" s="44"/>
      <c r="H5" s="44"/>
      <c r="I5" s="44"/>
      <c r="J5" s="44"/>
      <c r="K5" s="44"/>
      <c r="L5" s="44"/>
      <c r="M5" s="44"/>
      <c r="N5" s="44"/>
      <c r="O5" s="44"/>
      <c r="P5" s="44"/>
      <c r="Q5" s="44"/>
    </row>
    <row r="6" spans="1:17" ht="30.75" thickBot="1" x14ac:dyDescent="0.3">
      <c r="A6" s="7" t="s">
        <v>116</v>
      </c>
      <c r="B6" s="7"/>
      <c r="C6" s="8"/>
      <c r="D6" s="8"/>
      <c r="E6" s="8"/>
      <c r="F6" s="8"/>
      <c r="G6" s="8"/>
      <c r="H6" s="8"/>
      <c r="I6" s="8"/>
      <c r="J6" s="8"/>
      <c r="K6" s="8"/>
      <c r="L6" s="8"/>
      <c r="M6" s="8"/>
      <c r="N6" s="8"/>
      <c r="O6" s="8"/>
      <c r="P6" s="8"/>
      <c r="Q6" s="9"/>
    </row>
    <row r="7" spans="1:17" ht="24" thickBot="1" x14ac:dyDescent="0.3">
      <c r="A7" s="47" t="s">
        <v>0</v>
      </c>
      <c r="B7" s="48"/>
      <c r="C7" s="48"/>
      <c r="D7" s="49"/>
      <c r="E7" s="50" t="s">
        <v>84</v>
      </c>
      <c r="F7" s="51"/>
      <c r="G7" s="51"/>
      <c r="H7" s="51"/>
      <c r="I7" s="51"/>
      <c r="J7" s="51"/>
      <c r="K7" s="51"/>
      <c r="L7" s="52"/>
      <c r="M7" s="53" t="s">
        <v>1</v>
      </c>
      <c r="N7" s="54"/>
      <c r="O7" s="55"/>
      <c r="P7" s="56">
        <v>4000</v>
      </c>
      <c r="Q7" s="57"/>
    </row>
    <row r="8" spans="1:17" ht="27.75" customHeight="1" thickBot="1" x14ac:dyDescent="0.3">
      <c r="A8" s="53" t="s">
        <v>111</v>
      </c>
      <c r="B8" s="54"/>
      <c r="C8" s="54"/>
      <c r="D8" s="58"/>
      <c r="E8" s="50" t="s">
        <v>122</v>
      </c>
      <c r="F8" s="51"/>
      <c r="G8" s="51"/>
      <c r="H8" s="51"/>
      <c r="I8" s="51"/>
      <c r="J8" s="51"/>
      <c r="K8" s="51"/>
      <c r="L8" s="52"/>
      <c r="M8" s="47" t="s">
        <v>161</v>
      </c>
      <c r="N8" s="48"/>
      <c r="O8" s="59"/>
      <c r="P8" s="56" t="s">
        <v>166</v>
      </c>
      <c r="Q8" s="57"/>
    </row>
    <row r="9" spans="1:17" x14ac:dyDescent="0.25">
      <c r="A9" s="9"/>
      <c r="B9" s="9"/>
      <c r="C9" s="9"/>
      <c r="D9" s="9"/>
      <c r="E9" s="9"/>
      <c r="F9" s="9"/>
      <c r="G9" s="9"/>
      <c r="H9" s="9"/>
      <c r="I9" s="9"/>
      <c r="J9" s="9"/>
      <c r="K9" s="9"/>
      <c r="L9" s="9"/>
      <c r="M9" s="9"/>
      <c r="N9" s="9"/>
      <c r="O9" s="9"/>
      <c r="P9" s="9"/>
      <c r="Q9" s="9"/>
    </row>
    <row r="10" spans="1:17" ht="30" customHeight="1" x14ac:dyDescent="0.25">
      <c r="A10" s="9"/>
      <c r="B10" s="9"/>
      <c r="C10" s="9"/>
      <c r="D10" s="9"/>
      <c r="E10" s="9"/>
      <c r="F10" s="9"/>
      <c r="G10" s="9"/>
      <c r="H10" s="9"/>
      <c r="I10" s="9"/>
      <c r="J10" s="9"/>
      <c r="K10" s="45" t="s">
        <v>3</v>
      </c>
      <c r="L10" s="46"/>
      <c r="M10" s="34" t="s">
        <v>106</v>
      </c>
      <c r="N10" s="35" t="s">
        <v>107</v>
      </c>
      <c r="O10" s="36" t="s">
        <v>108</v>
      </c>
      <c r="P10" s="37" t="s">
        <v>4</v>
      </c>
      <c r="Q10" s="9"/>
    </row>
    <row r="11" spans="1:17" x14ac:dyDescent="0.25">
      <c r="A11" s="9"/>
      <c r="B11" s="9"/>
      <c r="C11" s="9"/>
      <c r="D11" s="9"/>
      <c r="E11" s="9"/>
      <c r="F11" s="9"/>
      <c r="G11" s="9"/>
      <c r="H11" s="9"/>
      <c r="I11" s="9"/>
      <c r="J11" s="9"/>
      <c r="K11" s="10"/>
      <c r="L11" s="10"/>
      <c r="M11" s="11" t="s">
        <v>5</v>
      </c>
      <c r="N11" s="12" t="s">
        <v>19</v>
      </c>
      <c r="O11" s="13" t="s">
        <v>20</v>
      </c>
      <c r="P11" s="14" t="s">
        <v>6</v>
      </c>
      <c r="Q11" s="9"/>
    </row>
    <row r="12" spans="1:17" ht="15.75" thickBot="1" x14ac:dyDescent="0.3">
      <c r="A12" s="9"/>
      <c r="B12" s="9"/>
      <c r="C12" s="9"/>
      <c r="D12" s="9"/>
      <c r="E12" s="9"/>
      <c r="F12" s="9"/>
      <c r="G12" s="9"/>
      <c r="H12" s="9"/>
      <c r="I12" s="9"/>
      <c r="J12" s="9"/>
      <c r="K12" s="9"/>
      <c r="L12" s="9"/>
      <c r="M12" s="9"/>
      <c r="N12" s="9"/>
      <c r="O12" s="9"/>
      <c r="P12" s="9"/>
      <c r="Q12" s="9"/>
    </row>
    <row r="13" spans="1:17" ht="60.75" thickBot="1" x14ac:dyDescent="0.3">
      <c r="A13" s="15" t="s">
        <v>105</v>
      </c>
      <c r="B13" s="16" t="s">
        <v>113</v>
      </c>
      <c r="C13" s="16" t="s">
        <v>114</v>
      </c>
      <c r="D13" s="16" t="s">
        <v>12</v>
      </c>
      <c r="E13" s="16" t="s">
        <v>10</v>
      </c>
      <c r="F13" s="16" t="s">
        <v>11</v>
      </c>
      <c r="G13" s="16" t="s">
        <v>115</v>
      </c>
      <c r="H13" s="16" t="s">
        <v>7</v>
      </c>
      <c r="I13" s="16" t="s">
        <v>9</v>
      </c>
      <c r="J13" s="16" t="s">
        <v>13</v>
      </c>
      <c r="K13" s="16" t="s">
        <v>14</v>
      </c>
      <c r="L13" s="16" t="s">
        <v>18</v>
      </c>
      <c r="M13" s="16" t="s">
        <v>17</v>
      </c>
      <c r="N13" s="16" t="s">
        <v>15</v>
      </c>
      <c r="O13" s="16" t="s">
        <v>8</v>
      </c>
      <c r="P13" s="16" t="s">
        <v>16</v>
      </c>
      <c r="Q13" s="41" t="s">
        <v>112</v>
      </c>
    </row>
    <row r="14" spans="1:17" s="21" customFormat="1" ht="123.75" customHeight="1" x14ac:dyDescent="0.35">
      <c r="A14" s="39" t="s">
        <v>109</v>
      </c>
      <c r="B14" s="18" t="s">
        <v>123</v>
      </c>
      <c r="C14" s="18" t="s">
        <v>152</v>
      </c>
      <c r="D14" s="18" t="s">
        <v>138</v>
      </c>
      <c r="E14" s="18" t="s">
        <v>153</v>
      </c>
      <c r="F14" s="18" t="s">
        <v>139</v>
      </c>
      <c r="G14" s="18" t="s">
        <v>124</v>
      </c>
      <c r="H14" s="18" t="s">
        <v>160</v>
      </c>
      <c r="I14" s="18">
        <v>16</v>
      </c>
      <c r="J14" s="18">
        <v>8</v>
      </c>
      <c r="K14" s="19"/>
      <c r="L14" s="19">
        <v>0</v>
      </c>
      <c r="M14" s="31">
        <v>0</v>
      </c>
      <c r="N14" s="18" t="s">
        <v>141</v>
      </c>
      <c r="O14" s="18" t="s">
        <v>144</v>
      </c>
      <c r="P14" s="18" t="s">
        <v>162</v>
      </c>
      <c r="Q14" s="20" t="s">
        <v>100</v>
      </c>
    </row>
    <row r="15" spans="1:17" s="21" customFormat="1" ht="105" customHeight="1" x14ac:dyDescent="0.35">
      <c r="A15" s="40" t="s">
        <v>157</v>
      </c>
      <c r="B15" s="27" t="s">
        <v>125</v>
      </c>
      <c r="C15" s="28" t="s">
        <v>126</v>
      </c>
      <c r="D15" s="28" t="s">
        <v>138</v>
      </c>
      <c r="E15" s="28" t="s">
        <v>127</v>
      </c>
      <c r="F15" s="28" t="s">
        <v>140</v>
      </c>
      <c r="G15" s="28" t="s">
        <v>148</v>
      </c>
      <c r="H15" s="28" t="s">
        <v>160</v>
      </c>
      <c r="I15" s="28">
        <v>23</v>
      </c>
      <c r="J15" s="28">
        <v>20</v>
      </c>
      <c r="K15" s="29"/>
      <c r="L15" s="29">
        <v>9</v>
      </c>
      <c r="M15" s="32">
        <f t="shared" ref="M15:M18" si="0">+L15/J15</f>
        <v>0.45</v>
      </c>
      <c r="N15" s="28" t="s">
        <v>141</v>
      </c>
      <c r="O15" s="27" t="s">
        <v>142</v>
      </c>
      <c r="P15" s="28"/>
      <c r="Q15" s="30" t="s">
        <v>149</v>
      </c>
    </row>
    <row r="16" spans="1:17" s="21" customFormat="1" ht="176.25" customHeight="1" x14ac:dyDescent="0.35">
      <c r="A16" s="40" t="s">
        <v>154</v>
      </c>
      <c r="B16" s="27" t="s">
        <v>128</v>
      </c>
      <c r="C16" s="28" t="s">
        <v>129</v>
      </c>
      <c r="D16" s="28" t="s">
        <v>138</v>
      </c>
      <c r="E16" s="28" t="s">
        <v>130</v>
      </c>
      <c r="F16" s="28" t="s">
        <v>155</v>
      </c>
      <c r="G16" s="28" t="s">
        <v>148</v>
      </c>
      <c r="H16" s="28" t="s">
        <v>160</v>
      </c>
      <c r="I16" s="28">
        <v>1719</v>
      </c>
      <c r="J16" s="28">
        <v>4195</v>
      </c>
      <c r="K16" s="29"/>
      <c r="L16" s="29">
        <v>1578</v>
      </c>
      <c r="M16" s="32">
        <f t="shared" si="0"/>
        <v>0.37616209773539927</v>
      </c>
      <c r="N16" s="28" t="s">
        <v>141</v>
      </c>
      <c r="O16" s="27" t="s">
        <v>142</v>
      </c>
      <c r="P16" s="28"/>
      <c r="Q16" s="30" t="s">
        <v>149</v>
      </c>
    </row>
    <row r="17" spans="1:17" s="21" customFormat="1" ht="96.75" customHeight="1" x14ac:dyDescent="0.35">
      <c r="A17" s="40" t="s">
        <v>120</v>
      </c>
      <c r="B17" s="27" t="s">
        <v>131</v>
      </c>
      <c r="C17" s="28" t="s">
        <v>145</v>
      </c>
      <c r="D17" s="28" t="s">
        <v>138</v>
      </c>
      <c r="E17" s="28" t="s">
        <v>132</v>
      </c>
      <c r="F17" s="28" t="s">
        <v>156</v>
      </c>
      <c r="G17" s="28" t="s">
        <v>148</v>
      </c>
      <c r="H17" s="28" t="s">
        <v>160</v>
      </c>
      <c r="I17" s="28">
        <v>335</v>
      </c>
      <c r="J17" s="28">
        <v>288</v>
      </c>
      <c r="K17" s="29"/>
      <c r="L17" s="29">
        <v>126</v>
      </c>
      <c r="M17" s="32">
        <f t="shared" si="0"/>
        <v>0.4375</v>
      </c>
      <c r="N17" s="28" t="s">
        <v>141</v>
      </c>
      <c r="O17" s="27" t="s">
        <v>150</v>
      </c>
      <c r="P17" s="28"/>
      <c r="Q17" s="30" t="s">
        <v>151</v>
      </c>
    </row>
    <row r="18" spans="1:17" s="21" customFormat="1" ht="161.25" customHeight="1" x14ac:dyDescent="0.35">
      <c r="A18" s="40" t="s">
        <v>121</v>
      </c>
      <c r="B18" s="27" t="s">
        <v>133</v>
      </c>
      <c r="C18" s="28" t="s">
        <v>134</v>
      </c>
      <c r="D18" s="28" t="s">
        <v>138</v>
      </c>
      <c r="E18" s="28" t="s">
        <v>135</v>
      </c>
      <c r="F18" s="28" t="s">
        <v>146</v>
      </c>
      <c r="G18" s="28" t="s">
        <v>148</v>
      </c>
      <c r="H18" s="28" t="s">
        <v>160</v>
      </c>
      <c r="I18" s="28">
        <v>520</v>
      </c>
      <c r="J18" s="28">
        <v>480</v>
      </c>
      <c r="K18" s="29"/>
      <c r="L18" s="29">
        <v>272</v>
      </c>
      <c r="M18" s="32">
        <f t="shared" si="0"/>
        <v>0.56666666666666665</v>
      </c>
      <c r="N18" s="28" t="s">
        <v>141</v>
      </c>
      <c r="O18" s="27" t="s">
        <v>143</v>
      </c>
      <c r="P18" s="28"/>
      <c r="Q18" s="30" t="s">
        <v>151</v>
      </c>
    </row>
    <row r="19" spans="1:17" s="21" customFormat="1" ht="155.25" customHeight="1" thickBot="1" x14ac:dyDescent="0.4">
      <c r="A19" s="22" t="s">
        <v>158</v>
      </c>
      <c r="B19" s="23" t="s">
        <v>136</v>
      </c>
      <c r="C19" s="24" t="s">
        <v>137</v>
      </c>
      <c r="D19" s="24" t="s">
        <v>138</v>
      </c>
      <c r="E19" s="24" t="s">
        <v>147</v>
      </c>
      <c r="F19" s="24" t="s">
        <v>159</v>
      </c>
      <c r="G19" s="24" t="s">
        <v>148</v>
      </c>
      <c r="H19" s="24" t="s">
        <v>160</v>
      </c>
      <c r="I19" s="24">
        <v>0</v>
      </c>
      <c r="J19" s="24">
        <v>4</v>
      </c>
      <c r="K19" s="25"/>
      <c r="L19" s="25">
        <v>0</v>
      </c>
      <c r="M19" s="33">
        <f t="shared" ref="M19" si="1">+L19/J19</f>
        <v>0</v>
      </c>
      <c r="N19" s="24" t="s">
        <v>141</v>
      </c>
      <c r="O19" s="23" t="s">
        <v>142</v>
      </c>
      <c r="P19" s="24" t="s">
        <v>163</v>
      </c>
      <c r="Q19" s="38" t="s">
        <v>151</v>
      </c>
    </row>
    <row r="20" spans="1:17" ht="15.75" thickBot="1" x14ac:dyDescent="0.3"/>
    <row r="21" spans="1:17" ht="24" thickBot="1" x14ac:dyDescent="0.3">
      <c r="A21" s="47" t="s">
        <v>0</v>
      </c>
      <c r="B21" s="48"/>
      <c r="C21" s="48"/>
      <c r="D21" s="49"/>
      <c r="E21" s="50" t="s">
        <v>164</v>
      </c>
      <c r="F21" s="51"/>
      <c r="G21" s="51"/>
      <c r="H21" s="51"/>
      <c r="I21" s="51"/>
      <c r="J21" s="51"/>
      <c r="K21" s="51"/>
      <c r="L21" s="52"/>
      <c r="M21" s="53" t="s">
        <v>1</v>
      </c>
      <c r="N21" s="54"/>
      <c r="O21" s="55"/>
      <c r="P21" s="56">
        <v>3800</v>
      </c>
      <c r="Q21" s="57"/>
    </row>
    <row r="22" spans="1:17" ht="27.75" customHeight="1" thickBot="1" x14ac:dyDescent="0.3">
      <c r="A22" s="53" t="s">
        <v>111</v>
      </c>
      <c r="B22" s="54"/>
      <c r="C22" s="54"/>
      <c r="D22" s="58"/>
      <c r="E22" s="50" t="s">
        <v>165</v>
      </c>
      <c r="F22" s="51"/>
      <c r="G22" s="51"/>
      <c r="H22" s="51"/>
      <c r="I22" s="51"/>
      <c r="J22" s="51"/>
      <c r="K22" s="51"/>
      <c r="L22" s="52"/>
      <c r="M22" s="47" t="s">
        <v>161</v>
      </c>
      <c r="N22" s="48"/>
      <c r="O22" s="59"/>
      <c r="P22" s="56" t="s">
        <v>166</v>
      </c>
      <c r="Q22" s="57"/>
    </row>
    <row r="23" spans="1:17" x14ac:dyDescent="0.25">
      <c r="A23" s="9"/>
      <c r="B23" s="9"/>
      <c r="C23" s="9"/>
      <c r="D23" s="9"/>
      <c r="E23" s="9"/>
      <c r="F23" s="9"/>
      <c r="G23" s="9"/>
      <c r="H23" s="9"/>
      <c r="I23" s="9"/>
      <c r="J23" s="9"/>
      <c r="K23" s="9"/>
      <c r="L23" s="9"/>
      <c r="M23" s="9"/>
      <c r="N23" s="9"/>
      <c r="O23" s="9"/>
      <c r="P23" s="9"/>
      <c r="Q23" s="9"/>
    </row>
    <row r="24" spans="1:17" ht="30" customHeight="1" x14ac:dyDescent="0.25">
      <c r="A24" s="9"/>
      <c r="B24" s="9"/>
      <c r="C24" s="9"/>
      <c r="D24" s="9"/>
      <c r="E24" s="9"/>
      <c r="F24" s="9"/>
      <c r="G24" s="9"/>
      <c r="H24" s="9"/>
      <c r="I24" s="9"/>
      <c r="J24" s="9"/>
      <c r="K24" s="45" t="s">
        <v>3</v>
      </c>
      <c r="L24" s="46"/>
      <c r="M24" s="34" t="s">
        <v>106</v>
      </c>
      <c r="N24" s="35" t="s">
        <v>107</v>
      </c>
      <c r="O24" s="36" t="s">
        <v>108</v>
      </c>
      <c r="P24" s="37" t="s">
        <v>4</v>
      </c>
      <c r="Q24" s="9"/>
    </row>
    <row r="25" spans="1:17" x14ac:dyDescent="0.25">
      <c r="A25" s="9"/>
      <c r="B25" s="9"/>
      <c r="C25" s="9"/>
      <c r="D25" s="9"/>
      <c r="E25" s="9"/>
      <c r="F25" s="9"/>
      <c r="G25" s="9"/>
      <c r="H25" s="9"/>
      <c r="I25" s="9"/>
      <c r="J25" s="9"/>
      <c r="K25" s="10"/>
      <c r="L25" s="10"/>
      <c r="M25" s="11" t="s">
        <v>5</v>
      </c>
      <c r="N25" s="12" t="s">
        <v>19</v>
      </c>
      <c r="O25" s="13" t="s">
        <v>20</v>
      </c>
      <c r="P25" s="14" t="s">
        <v>6</v>
      </c>
      <c r="Q25" s="9"/>
    </row>
    <row r="26" spans="1:17" ht="15.75" thickBot="1" x14ac:dyDescent="0.3">
      <c r="A26" s="9"/>
      <c r="B26" s="9"/>
      <c r="C26" s="9"/>
      <c r="D26" s="9"/>
      <c r="E26" s="9"/>
      <c r="F26" s="9"/>
      <c r="G26" s="9"/>
      <c r="H26" s="9"/>
      <c r="I26" s="9"/>
      <c r="J26" s="9"/>
      <c r="K26" s="9"/>
      <c r="L26" s="9"/>
      <c r="M26" s="9"/>
      <c r="N26" s="9"/>
      <c r="O26" s="9"/>
      <c r="P26" s="9"/>
      <c r="Q26" s="9"/>
    </row>
    <row r="27" spans="1:17" ht="60.75" thickBot="1" x14ac:dyDescent="0.3">
      <c r="A27" s="15" t="s">
        <v>105</v>
      </c>
      <c r="B27" s="16" t="s">
        <v>113</v>
      </c>
      <c r="C27" s="60" t="s">
        <v>114</v>
      </c>
      <c r="D27" s="60" t="s">
        <v>12</v>
      </c>
      <c r="E27" s="60" t="s">
        <v>10</v>
      </c>
      <c r="F27" s="60" t="s">
        <v>11</v>
      </c>
      <c r="G27" s="60" t="s">
        <v>115</v>
      </c>
      <c r="H27" s="60" t="s">
        <v>7</v>
      </c>
      <c r="I27" s="60" t="s">
        <v>9</v>
      </c>
      <c r="J27" s="60" t="s">
        <v>13</v>
      </c>
      <c r="K27" s="60" t="s">
        <v>14</v>
      </c>
      <c r="L27" s="60" t="s">
        <v>18</v>
      </c>
      <c r="M27" s="16" t="s">
        <v>17</v>
      </c>
      <c r="N27" s="16" t="s">
        <v>15</v>
      </c>
      <c r="O27" s="16" t="s">
        <v>8</v>
      </c>
      <c r="P27" s="16" t="s">
        <v>16</v>
      </c>
      <c r="Q27" s="61" t="s">
        <v>112</v>
      </c>
    </row>
    <row r="28" spans="1:17" s="21" customFormat="1" ht="107.25" customHeight="1" x14ac:dyDescent="0.35">
      <c r="A28" s="62" t="s">
        <v>167</v>
      </c>
      <c r="B28" s="63" t="s">
        <v>168</v>
      </c>
      <c r="C28" s="63" t="s">
        <v>169</v>
      </c>
      <c r="D28" s="63" t="s">
        <v>170</v>
      </c>
      <c r="E28" s="63" t="s">
        <v>171</v>
      </c>
      <c r="F28" s="63" t="s">
        <v>172</v>
      </c>
      <c r="G28" s="63" t="s">
        <v>148</v>
      </c>
      <c r="H28" s="63" t="s">
        <v>160</v>
      </c>
      <c r="I28" s="63">
        <v>37</v>
      </c>
      <c r="J28" s="63">
        <v>320</v>
      </c>
      <c r="K28" s="64"/>
      <c r="L28" s="65">
        <v>203</v>
      </c>
      <c r="M28" s="66">
        <f>+L28/J28</f>
        <v>0.63437500000000002</v>
      </c>
      <c r="N28" s="67" t="s">
        <v>173</v>
      </c>
      <c r="O28" s="67" t="s">
        <v>174</v>
      </c>
      <c r="P28" s="68" t="s">
        <v>175</v>
      </c>
      <c r="Q28" s="69" t="s">
        <v>164</v>
      </c>
    </row>
    <row r="29" spans="1:17" s="21" customFormat="1" ht="162" customHeight="1" x14ac:dyDescent="0.35">
      <c r="A29" s="70" t="s">
        <v>176</v>
      </c>
      <c r="B29" s="71" t="s">
        <v>177</v>
      </c>
      <c r="C29" s="72" t="s">
        <v>178</v>
      </c>
      <c r="D29" s="72" t="s">
        <v>170</v>
      </c>
      <c r="E29" s="72" t="s">
        <v>179</v>
      </c>
      <c r="F29" s="72" t="s">
        <v>180</v>
      </c>
      <c r="G29" s="72" t="s">
        <v>148</v>
      </c>
      <c r="H29" s="72" t="s">
        <v>160</v>
      </c>
      <c r="I29" s="72">
        <v>5</v>
      </c>
      <c r="J29" s="72">
        <v>61</v>
      </c>
      <c r="K29" s="73"/>
      <c r="L29" s="74">
        <v>26</v>
      </c>
      <c r="M29" s="75">
        <f t="shared" ref="M29:M45" si="2">+L29/J29</f>
        <v>0.42622950819672129</v>
      </c>
      <c r="N29" s="76" t="s">
        <v>173</v>
      </c>
      <c r="O29" s="77" t="s">
        <v>174</v>
      </c>
      <c r="P29" s="72" t="s">
        <v>181</v>
      </c>
      <c r="Q29" s="78" t="s">
        <v>164</v>
      </c>
    </row>
    <row r="30" spans="1:17" s="21" customFormat="1" ht="150.75" customHeight="1" x14ac:dyDescent="0.35">
      <c r="A30" s="70" t="s">
        <v>182</v>
      </c>
      <c r="B30" s="71" t="s">
        <v>183</v>
      </c>
      <c r="C30" s="72" t="s">
        <v>184</v>
      </c>
      <c r="D30" s="72" t="s">
        <v>170</v>
      </c>
      <c r="E30" s="72" t="s">
        <v>185</v>
      </c>
      <c r="F30" s="72" t="s">
        <v>186</v>
      </c>
      <c r="G30" s="72" t="s">
        <v>148</v>
      </c>
      <c r="H30" s="72" t="s">
        <v>160</v>
      </c>
      <c r="I30" s="72">
        <v>14</v>
      </c>
      <c r="J30" s="72">
        <v>40</v>
      </c>
      <c r="K30" s="73"/>
      <c r="L30" s="74">
        <v>24</v>
      </c>
      <c r="M30" s="75">
        <f t="shared" si="2"/>
        <v>0.6</v>
      </c>
      <c r="N30" s="76" t="s">
        <v>173</v>
      </c>
      <c r="O30" s="77" t="s">
        <v>174</v>
      </c>
      <c r="P30" s="72" t="s">
        <v>187</v>
      </c>
      <c r="Q30" s="78" t="s">
        <v>164</v>
      </c>
    </row>
    <row r="31" spans="1:17" s="21" customFormat="1" ht="156.75" customHeight="1" x14ac:dyDescent="0.35">
      <c r="A31" s="70" t="s">
        <v>188</v>
      </c>
      <c r="B31" s="71" t="s">
        <v>189</v>
      </c>
      <c r="C31" s="72" t="s">
        <v>190</v>
      </c>
      <c r="D31" s="72" t="s">
        <v>170</v>
      </c>
      <c r="E31" s="72" t="s">
        <v>191</v>
      </c>
      <c r="F31" s="72" t="s">
        <v>192</v>
      </c>
      <c r="G31" s="72" t="s">
        <v>148</v>
      </c>
      <c r="H31" s="72" t="s">
        <v>160</v>
      </c>
      <c r="I31" s="72">
        <v>1</v>
      </c>
      <c r="J31" s="72">
        <v>2</v>
      </c>
      <c r="K31" s="73"/>
      <c r="L31" s="74">
        <v>1</v>
      </c>
      <c r="M31" s="75">
        <f t="shared" si="2"/>
        <v>0.5</v>
      </c>
      <c r="N31" s="76" t="s">
        <v>173</v>
      </c>
      <c r="O31" s="77" t="s">
        <v>174</v>
      </c>
      <c r="P31" s="72" t="s">
        <v>193</v>
      </c>
      <c r="Q31" s="78" t="s">
        <v>164</v>
      </c>
    </row>
    <row r="32" spans="1:17" s="21" customFormat="1" ht="192.75" customHeight="1" x14ac:dyDescent="0.35">
      <c r="A32" s="70" t="s">
        <v>194</v>
      </c>
      <c r="B32" s="71" t="s">
        <v>195</v>
      </c>
      <c r="C32" s="72" t="s">
        <v>196</v>
      </c>
      <c r="D32" s="72" t="s">
        <v>170</v>
      </c>
      <c r="E32" s="72" t="s">
        <v>197</v>
      </c>
      <c r="F32" s="71" t="s">
        <v>198</v>
      </c>
      <c r="G32" s="72" t="s">
        <v>148</v>
      </c>
      <c r="H32" s="72" t="s">
        <v>160</v>
      </c>
      <c r="I32" s="72">
        <v>0</v>
      </c>
      <c r="J32" s="72">
        <v>3</v>
      </c>
      <c r="K32" s="73"/>
      <c r="L32" s="74">
        <v>0</v>
      </c>
      <c r="M32" s="75">
        <f t="shared" si="2"/>
        <v>0</v>
      </c>
      <c r="N32" s="76" t="s">
        <v>173</v>
      </c>
      <c r="O32" s="77" t="s">
        <v>174</v>
      </c>
      <c r="P32" s="72" t="s">
        <v>199</v>
      </c>
      <c r="Q32" s="78" t="s">
        <v>164</v>
      </c>
    </row>
    <row r="33" spans="1:17" s="21" customFormat="1" ht="198.75" customHeight="1" x14ac:dyDescent="0.35">
      <c r="A33" s="70" t="s">
        <v>200</v>
      </c>
      <c r="B33" s="71" t="s">
        <v>201</v>
      </c>
      <c r="C33" s="72" t="s">
        <v>196</v>
      </c>
      <c r="D33" s="72" t="s">
        <v>170</v>
      </c>
      <c r="E33" s="72" t="s">
        <v>202</v>
      </c>
      <c r="F33" s="71" t="s">
        <v>203</v>
      </c>
      <c r="G33" s="72" t="s">
        <v>148</v>
      </c>
      <c r="H33" s="72" t="s">
        <v>160</v>
      </c>
      <c r="I33" s="72">
        <v>0</v>
      </c>
      <c r="J33" s="72">
        <v>3</v>
      </c>
      <c r="K33" s="73"/>
      <c r="L33" s="74">
        <v>0</v>
      </c>
      <c r="M33" s="75">
        <f t="shared" si="2"/>
        <v>0</v>
      </c>
      <c r="N33" s="76" t="s">
        <v>173</v>
      </c>
      <c r="O33" s="77" t="s">
        <v>174</v>
      </c>
      <c r="P33" s="72" t="s">
        <v>204</v>
      </c>
      <c r="Q33" s="78" t="s">
        <v>164</v>
      </c>
    </row>
    <row r="34" spans="1:17" s="21" customFormat="1" ht="288.75" customHeight="1" x14ac:dyDescent="0.35">
      <c r="A34" s="70" t="s">
        <v>205</v>
      </c>
      <c r="B34" s="71" t="s">
        <v>206</v>
      </c>
      <c r="C34" s="72" t="s">
        <v>207</v>
      </c>
      <c r="D34" s="72" t="s">
        <v>170</v>
      </c>
      <c r="E34" s="72" t="s">
        <v>208</v>
      </c>
      <c r="F34" s="72" t="s">
        <v>209</v>
      </c>
      <c r="G34" s="72" t="s">
        <v>148</v>
      </c>
      <c r="H34" s="72" t="s">
        <v>160</v>
      </c>
      <c r="I34" s="72">
        <v>1530</v>
      </c>
      <c r="J34" s="72">
        <v>1600</v>
      </c>
      <c r="K34" s="73"/>
      <c r="L34" s="74">
        <v>814</v>
      </c>
      <c r="M34" s="75">
        <f t="shared" si="2"/>
        <v>0.50875000000000004</v>
      </c>
      <c r="N34" s="76" t="s">
        <v>173</v>
      </c>
      <c r="O34" s="77" t="s">
        <v>174</v>
      </c>
      <c r="P34" s="72" t="s">
        <v>210</v>
      </c>
      <c r="Q34" s="78" t="s">
        <v>164</v>
      </c>
    </row>
    <row r="35" spans="1:17" s="21" customFormat="1" ht="360.75" customHeight="1" x14ac:dyDescent="0.35">
      <c r="A35" s="70" t="s">
        <v>211</v>
      </c>
      <c r="B35" s="71" t="s">
        <v>212</v>
      </c>
      <c r="C35" s="72" t="s">
        <v>213</v>
      </c>
      <c r="D35" s="72" t="s">
        <v>170</v>
      </c>
      <c r="E35" s="72" t="s">
        <v>214</v>
      </c>
      <c r="F35" s="72" t="s">
        <v>215</v>
      </c>
      <c r="G35" s="72" t="s">
        <v>148</v>
      </c>
      <c r="H35" s="72" t="s">
        <v>160</v>
      </c>
      <c r="I35" s="72">
        <v>90</v>
      </c>
      <c r="J35" s="72">
        <v>90</v>
      </c>
      <c r="K35" s="73"/>
      <c r="L35" s="74">
        <v>24</v>
      </c>
      <c r="M35" s="75">
        <f t="shared" si="2"/>
        <v>0.26666666666666666</v>
      </c>
      <c r="N35" s="76" t="s">
        <v>173</v>
      </c>
      <c r="O35" s="77" t="s">
        <v>174</v>
      </c>
      <c r="P35" s="72" t="s">
        <v>216</v>
      </c>
      <c r="Q35" s="78" t="s">
        <v>164</v>
      </c>
    </row>
    <row r="36" spans="1:17" s="21" customFormat="1" ht="192.75" customHeight="1" x14ac:dyDescent="0.35">
      <c r="A36" s="70" t="s">
        <v>217</v>
      </c>
      <c r="B36" s="71" t="s">
        <v>218</v>
      </c>
      <c r="C36" s="72" t="s">
        <v>219</v>
      </c>
      <c r="D36" s="72" t="s">
        <v>170</v>
      </c>
      <c r="E36" s="72" t="s">
        <v>220</v>
      </c>
      <c r="F36" s="72" t="s">
        <v>221</v>
      </c>
      <c r="G36" s="72" t="s">
        <v>148</v>
      </c>
      <c r="H36" s="72" t="s">
        <v>160</v>
      </c>
      <c r="I36" s="72">
        <v>120</v>
      </c>
      <c r="J36" s="72">
        <v>120</v>
      </c>
      <c r="K36" s="73"/>
      <c r="L36" s="74">
        <v>12</v>
      </c>
      <c r="M36" s="75">
        <f t="shared" si="2"/>
        <v>0.1</v>
      </c>
      <c r="N36" s="76" t="s">
        <v>173</v>
      </c>
      <c r="O36" s="77" t="s">
        <v>174</v>
      </c>
      <c r="P36" s="72" t="s">
        <v>222</v>
      </c>
      <c r="Q36" s="78" t="s">
        <v>164</v>
      </c>
    </row>
    <row r="37" spans="1:17" s="21" customFormat="1" ht="366" customHeight="1" x14ac:dyDescent="0.35">
      <c r="A37" s="70" t="s">
        <v>223</v>
      </c>
      <c r="B37" s="71" t="s">
        <v>224</v>
      </c>
      <c r="C37" s="72" t="s">
        <v>225</v>
      </c>
      <c r="D37" s="72" t="s">
        <v>170</v>
      </c>
      <c r="E37" s="72" t="s">
        <v>226</v>
      </c>
      <c r="F37" s="72" t="s">
        <v>227</v>
      </c>
      <c r="G37" s="72" t="s">
        <v>148</v>
      </c>
      <c r="H37" s="72" t="s">
        <v>160</v>
      </c>
      <c r="I37" s="72">
        <v>9</v>
      </c>
      <c r="J37" s="72">
        <v>22</v>
      </c>
      <c r="K37" s="73"/>
      <c r="L37" s="74">
        <v>16</v>
      </c>
      <c r="M37" s="79">
        <f t="shared" si="2"/>
        <v>0.72727272727272729</v>
      </c>
      <c r="N37" s="76" t="s">
        <v>173</v>
      </c>
      <c r="O37" s="77" t="s">
        <v>174</v>
      </c>
      <c r="P37" s="72" t="s">
        <v>228</v>
      </c>
      <c r="Q37" s="78" t="s">
        <v>164</v>
      </c>
    </row>
    <row r="38" spans="1:17" s="21" customFormat="1" ht="409.6" customHeight="1" x14ac:dyDescent="0.35">
      <c r="A38" s="70" t="s">
        <v>229</v>
      </c>
      <c r="B38" s="71" t="s">
        <v>230</v>
      </c>
      <c r="C38" s="72" t="s">
        <v>231</v>
      </c>
      <c r="D38" s="72" t="s">
        <v>170</v>
      </c>
      <c r="E38" s="72" t="s">
        <v>232</v>
      </c>
      <c r="F38" s="72" t="s">
        <v>233</v>
      </c>
      <c r="G38" s="72" t="s">
        <v>148</v>
      </c>
      <c r="H38" s="72" t="s">
        <v>160</v>
      </c>
      <c r="I38" s="72">
        <v>89</v>
      </c>
      <c r="J38" s="72">
        <v>334</v>
      </c>
      <c r="K38" s="73"/>
      <c r="L38" s="74">
        <v>163</v>
      </c>
      <c r="M38" s="79">
        <f t="shared" si="2"/>
        <v>0.4880239520958084</v>
      </c>
      <c r="N38" s="76" t="s">
        <v>173</v>
      </c>
      <c r="O38" s="77" t="s">
        <v>174</v>
      </c>
      <c r="P38" s="72" t="s">
        <v>234</v>
      </c>
      <c r="Q38" s="78" t="s">
        <v>164</v>
      </c>
    </row>
    <row r="39" spans="1:17" s="21" customFormat="1" ht="122.25" customHeight="1" x14ac:dyDescent="0.35">
      <c r="A39" s="70" t="s">
        <v>235</v>
      </c>
      <c r="B39" s="71" t="s">
        <v>236</v>
      </c>
      <c r="C39" s="72" t="s">
        <v>237</v>
      </c>
      <c r="D39" s="72" t="s">
        <v>170</v>
      </c>
      <c r="E39" s="72" t="s">
        <v>238</v>
      </c>
      <c r="F39" s="72" t="s">
        <v>239</v>
      </c>
      <c r="G39" s="72" t="s">
        <v>148</v>
      </c>
      <c r="H39" s="72" t="s">
        <v>160</v>
      </c>
      <c r="I39" s="72">
        <v>4</v>
      </c>
      <c r="J39" s="72">
        <v>13</v>
      </c>
      <c r="K39" s="73"/>
      <c r="L39" s="74">
        <v>14</v>
      </c>
      <c r="M39" s="75">
        <f t="shared" si="2"/>
        <v>1.0769230769230769</v>
      </c>
      <c r="N39" s="76" t="s">
        <v>173</v>
      </c>
      <c r="O39" s="77" t="s">
        <v>174</v>
      </c>
      <c r="P39" s="72" t="s">
        <v>240</v>
      </c>
      <c r="Q39" s="78" t="s">
        <v>164</v>
      </c>
    </row>
    <row r="40" spans="1:17" s="21" customFormat="1" ht="70.5" customHeight="1" x14ac:dyDescent="0.35">
      <c r="A40" s="70" t="s">
        <v>241</v>
      </c>
      <c r="B40" s="71" t="s">
        <v>242</v>
      </c>
      <c r="C40" s="72" t="s">
        <v>243</v>
      </c>
      <c r="D40" s="72" t="s">
        <v>170</v>
      </c>
      <c r="E40" s="72" t="s">
        <v>244</v>
      </c>
      <c r="F40" s="72" t="s">
        <v>245</v>
      </c>
      <c r="G40" s="72" t="s">
        <v>148</v>
      </c>
      <c r="H40" s="72" t="s">
        <v>160</v>
      </c>
      <c r="I40" s="72">
        <v>21</v>
      </c>
      <c r="J40" s="72">
        <v>21</v>
      </c>
      <c r="K40" s="73"/>
      <c r="L40" s="74">
        <v>3</v>
      </c>
      <c r="M40" s="75">
        <f t="shared" si="2"/>
        <v>0.14285714285714285</v>
      </c>
      <c r="N40" s="76" t="s">
        <v>173</v>
      </c>
      <c r="O40" s="77" t="s">
        <v>174</v>
      </c>
      <c r="P40" s="80" t="s">
        <v>246</v>
      </c>
      <c r="Q40" s="78" t="s">
        <v>164</v>
      </c>
    </row>
    <row r="41" spans="1:17" s="21" customFormat="1" ht="120.75" customHeight="1" x14ac:dyDescent="0.35">
      <c r="A41" s="70" t="s">
        <v>247</v>
      </c>
      <c r="B41" s="71" t="s">
        <v>248</v>
      </c>
      <c r="C41" s="72" t="s">
        <v>249</v>
      </c>
      <c r="D41" s="72" t="s">
        <v>170</v>
      </c>
      <c r="E41" s="72" t="s">
        <v>250</v>
      </c>
      <c r="F41" s="72" t="s">
        <v>251</v>
      </c>
      <c r="G41" s="72" t="s">
        <v>148</v>
      </c>
      <c r="H41" s="72" t="s">
        <v>160</v>
      </c>
      <c r="I41" s="72">
        <v>1000000</v>
      </c>
      <c r="J41" s="72">
        <v>1400000</v>
      </c>
      <c r="K41" s="73"/>
      <c r="L41" s="74">
        <v>0</v>
      </c>
      <c r="M41" s="75">
        <f t="shared" si="2"/>
        <v>0</v>
      </c>
      <c r="N41" s="76" t="s">
        <v>173</v>
      </c>
      <c r="O41" s="77" t="s">
        <v>174</v>
      </c>
      <c r="P41" s="72" t="s">
        <v>252</v>
      </c>
      <c r="Q41" s="78" t="s">
        <v>164</v>
      </c>
    </row>
    <row r="42" spans="1:17" s="21" customFormat="1" ht="312" customHeight="1" x14ac:dyDescent="0.35">
      <c r="A42" s="70" t="s">
        <v>253</v>
      </c>
      <c r="B42" s="71" t="s">
        <v>254</v>
      </c>
      <c r="C42" s="72" t="s">
        <v>255</v>
      </c>
      <c r="D42" s="72" t="s">
        <v>170</v>
      </c>
      <c r="E42" s="72" t="s">
        <v>256</v>
      </c>
      <c r="F42" s="72" t="s">
        <v>257</v>
      </c>
      <c r="G42" s="72" t="s">
        <v>148</v>
      </c>
      <c r="H42" s="72" t="s">
        <v>160</v>
      </c>
      <c r="I42" s="72">
        <v>0</v>
      </c>
      <c r="J42" s="72">
        <v>4</v>
      </c>
      <c r="K42" s="73"/>
      <c r="L42" s="74">
        <v>0</v>
      </c>
      <c r="M42" s="75">
        <f t="shared" si="2"/>
        <v>0</v>
      </c>
      <c r="N42" s="76" t="s">
        <v>173</v>
      </c>
      <c r="O42" s="77" t="s">
        <v>174</v>
      </c>
      <c r="P42" s="72" t="s">
        <v>258</v>
      </c>
      <c r="Q42" s="78" t="s">
        <v>164</v>
      </c>
    </row>
    <row r="43" spans="1:17" s="21" customFormat="1" ht="129.75" customHeight="1" x14ac:dyDescent="0.35">
      <c r="A43" s="70" t="s">
        <v>259</v>
      </c>
      <c r="B43" s="71" t="s">
        <v>260</v>
      </c>
      <c r="C43" s="72" t="s">
        <v>261</v>
      </c>
      <c r="D43" s="72" t="s">
        <v>170</v>
      </c>
      <c r="E43" s="72" t="s">
        <v>262</v>
      </c>
      <c r="F43" s="72" t="s">
        <v>263</v>
      </c>
      <c r="G43" s="72" t="s">
        <v>148</v>
      </c>
      <c r="H43" s="72" t="s">
        <v>160</v>
      </c>
      <c r="I43" s="72">
        <v>0</v>
      </c>
      <c r="J43" s="72">
        <v>276</v>
      </c>
      <c r="K43" s="73"/>
      <c r="L43" s="74">
        <v>0</v>
      </c>
      <c r="M43" s="75">
        <f t="shared" si="2"/>
        <v>0</v>
      </c>
      <c r="N43" s="76" t="s">
        <v>173</v>
      </c>
      <c r="O43" s="77" t="s">
        <v>174</v>
      </c>
      <c r="P43" s="72" t="s">
        <v>264</v>
      </c>
      <c r="Q43" s="78" t="s">
        <v>164</v>
      </c>
    </row>
    <row r="44" spans="1:17" s="21" customFormat="1" ht="108.75" customHeight="1" x14ac:dyDescent="0.35">
      <c r="A44" s="70" t="s">
        <v>265</v>
      </c>
      <c r="B44" s="71" t="s">
        <v>266</v>
      </c>
      <c r="C44" s="72" t="s">
        <v>267</v>
      </c>
      <c r="D44" s="72" t="s">
        <v>170</v>
      </c>
      <c r="E44" s="72" t="s">
        <v>268</v>
      </c>
      <c r="F44" s="72" t="s">
        <v>269</v>
      </c>
      <c r="G44" s="72" t="s">
        <v>148</v>
      </c>
      <c r="H44" s="72" t="s">
        <v>160</v>
      </c>
      <c r="I44" s="72">
        <v>0</v>
      </c>
      <c r="J44" s="72">
        <v>485</v>
      </c>
      <c r="K44" s="73"/>
      <c r="L44" s="74">
        <v>0</v>
      </c>
      <c r="M44" s="75">
        <f t="shared" si="2"/>
        <v>0</v>
      </c>
      <c r="N44" s="76" t="s">
        <v>173</v>
      </c>
      <c r="O44" s="77" t="s">
        <v>174</v>
      </c>
      <c r="P44" s="72" t="s">
        <v>264</v>
      </c>
      <c r="Q44" s="78" t="s">
        <v>164</v>
      </c>
    </row>
    <row r="45" spans="1:17" s="21" customFormat="1" ht="157.5" customHeight="1" thickBot="1" x14ac:dyDescent="0.4">
      <c r="A45" s="81" t="s">
        <v>270</v>
      </c>
      <c r="B45" s="82" t="s">
        <v>271</v>
      </c>
      <c r="C45" s="83" t="s">
        <v>272</v>
      </c>
      <c r="D45" s="83" t="s">
        <v>170</v>
      </c>
      <c r="E45" s="83" t="s">
        <v>273</v>
      </c>
      <c r="F45" s="83" t="s">
        <v>274</v>
      </c>
      <c r="G45" s="83" t="s">
        <v>148</v>
      </c>
      <c r="H45" s="83" t="s">
        <v>160</v>
      </c>
      <c r="I45" s="83">
        <v>0</v>
      </c>
      <c r="J45" s="83">
        <v>30</v>
      </c>
      <c r="K45" s="84"/>
      <c r="L45" s="85">
        <v>0</v>
      </c>
      <c r="M45" s="86">
        <f t="shared" si="2"/>
        <v>0</v>
      </c>
      <c r="N45" s="87" t="s">
        <v>173</v>
      </c>
      <c r="O45" s="88" t="s">
        <v>174</v>
      </c>
      <c r="P45" s="83" t="s">
        <v>264</v>
      </c>
      <c r="Q45" s="89" t="s">
        <v>164</v>
      </c>
    </row>
    <row r="46" spans="1:17" ht="15.75" thickBot="1" x14ac:dyDescent="0.3"/>
    <row r="47" spans="1:17" ht="24" thickBot="1" x14ac:dyDescent="0.3">
      <c r="A47" s="47" t="s">
        <v>0</v>
      </c>
      <c r="B47" s="48"/>
      <c r="C47" s="48"/>
      <c r="D47" s="49"/>
      <c r="E47" s="90" t="s">
        <v>54</v>
      </c>
      <c r="F47" s="90"/>
      <c r="G47" s="90"/>
      <c r="H47" s="90"/>
      <c r="I47" s="90"/>
      <c r="J47" s="90"/>
      <c r="K47" s="90"/>
      <c r="L47" s="90"/>
      <c r="M47" s="53" t="s">
        <v>1</v>
      </c>
      <c r="N47" s="54"/>
      <c r="O47" s="55"/>
      <c r="P47" s="56">
        <v>1700</v>
      </c>
      <c r="Q47" s="57"/>
    </row>
    <row r="48" spans="1:17" ht="24" thickBot="1" x14ac:dyDescent="0.3">
      <c r="A48" s="53" t="s">
        <v>111</v>
      </c>
      <c r="B48" s="54"/>
      <c r="C48" s="54"/>
      <c r="D48" s="58"/>
      <c r="E48" s="90" t="s">
        <v>275</v>
      </c>
      <c r="F48" s="90"/>
      <c r="G48" s="90"/>
      <c r="H48" s="90"/>
      <c r="I48" s="90"/>
      <c r="J48" s="90"/>
      <c r="K48" s="90"/>
      <c r="L48" s="90"/>
      <c r="M48" s="47" t="s">
        <v>161</v>
      </c>
      <c r="N48" s="48"/>
      <c r="O48" s="59"/>
      <c r="P48" s="56" t="s">
        <v>166</v>
      </c>
      <c r="Q48" s="57"/>
    </row>
    <row r="49" spans="1:17" x14ac:dyDescent="0.25">
      <c r="A49" s="9"/>
      <c r="B49" s="9"/>
      <c r="C49" s="9"/>
      <c r="D49" s="9"/>
      <c r="E49" s="9"/>
      <c r="F49" s="9"/>
      <c r="G49" s="9"/>
      <c r="H49" s="9"/>
      <c r="I49" s="9"/>
      <c r="J49" s="9"/>
      <c r="K49" s="9"/>
      <c r="L49" s="9"/>
      <c r="M49" s="9"/>
      <c r="N49" s="9"/>
      <c r="O49" s="9"/>
      <c r="P49" s="9"/>
      <c r="Q49" s="9"/>
    </row>
    <row r="50" spans="1:17" x14ac:dyDescent="0.25">
      <c r="A50" s="9"/>
      <c r="B50" s="9"/>
      <c r="C50" s="9"/>
      <c r="D50" s="9"/>
      <c r="E50" s="9"/>
      <c r="F50" s="9"/>
      <c r="G50" s="9"/>
      <c r="H50" s="9"/>
      <c r="I50" s="9"/>
      <c r="J50" s="9"/>
      <c r="K50" s="45" t="s">
        <v>3</v>
      </c>
      <c r="L50" s="46"/>
      <c r="M50" s="34" t="s">
        <v>106</v>
      </c>
      <c r="N50" s="35" t="s">
        <v>107</v>
      </c>
      <c r="O50" s="36" t="s">
        <v>108</v>
      </c>
      <c r="P50" s="37" t="s">
        <v>4</v>
      </c>
      <c r="Q50" s="9"/>
    </row>
    <row r="51" spans="1:17" x14ac:dyDescent="0.25">
      <c r="A51" s="9"/>
      <c r="B51" s="9"/>
      <c r="C51" s="9"/>
      <c r="D51" s="9"/>
      <c r="E51" s="9"/>
      <c r="F51" s="9"/>
      <c r="G51" s="9"/>
      <c r="H51" s="9"/>
      <c r="I51" s="9"/>
      <c r="J51" s="9"/>
      <c r="K51" s="10"/>
      <c r="L51" s="10"/>
      <c r="M51" s="11" t="s">
        <v>5</v>
      </c>
      <c r="N51" s="12" t="s">
        <v>19</v>
      </c>
      <c r="O51" s="13" t="s">
        <v>20</v>
      </c>
      <c r="P51" s="14" t="s">
        <v>6</v>
      </c>
      <c r="Q51" s="9"/>
    </row>
    <row r="52" spans="1:17" ht="15.75" thickBot="1" x14ac:dyDescent="0.3">
      <c r="A52" s="9"/>
      <c r="B52" s="9"/>
      <c r="C52" s="9"/>
      <c r="D52" s="9"/>
      <c r="E52" s="9"/>
      <c r="F52" s="9"/>
      <c r="G52" s="9"/>
      <c r="H52" s="9"/>
      <c r="I52" s="9"/>
      <c r="J52" s="9"/>
      <c r="K52" s="9"/>
      <c r="L52" s="9"/>
      <c r="M52" s="9"/>
      <c r="N52" s="9"/>
      <c r="O52" s="9"/>
      <c r="P52" s="9"/>
      <c r="Q52" s="9"/>
    </row>
    <row r="53" spans="1:17" ht="60.75" thickBot="1" x14ac:dyDescent="0.3">
      <c r="A53" s="15" t="s">
        <v>105</v>
      </c>
      <c r="B53" s="16" t="s">
        <v>113</v>
      </c>
      <c r="C53" s="16" t="s">
        <v>114</v>
      </c>
      <c r="D53" s="16" t="s">
        <v>12</v>
      </c>
      <c r="E53" s="16" t="s">
        <v>10</v>
      </c>
      <c r="F53" s="16" t="s">
        <v>11</v>
      </c>
      <c r="G53" s="16" t="s">
        <v>115</v>
      </c>
      <c r="H53" s="16" t="s">
        <v>7</v>
      </c>
      <c r="I53" s="16" t="s">
        <v>9</v>
      </c>
      <c r="J53" s="16" t="s">
        <v>13</v>
      </c>
      <c r="K53" s="16" t="s">
        <v>14</v>
      </c>
      <c r="L53" s="16" t="s">
        <v>18</v>
      </c>
      <c r="M53" s="16" t="s">
        <v>17</v>
      </c>
      <c r="N53" s="16" t="s">
        <v>15</v>
      </c>
      <c r="O53" s="16" t="s">
        <v>8</v>
      </c>
      <c r="P53" s="16" t="s">
        <v>16</v>
      </c>
      <c r="Q53" s="61" t="s">
        <v>112</v>
      </c>
    </row>
    <row r="54" spans="1:17" s="99" customFormat="1" ht="75" x14ac:dyDescent="0.35">
      <c r="A54" s="39" t="s">
        <v>109</v>
      </c>
      <c r="B54" s="91" t="s">
        <v>276</v>
      </c>
      <c r="C54" s="92" t="s">
        <v>277</v>
      </c>
      <c r="D54" s="91" t="s">
        <v>278</v>
      </c>
      <c r="E54" s="91" t="s">
        <v>279</v>
      </c>
      <c r="F54" s="91" t="s">
        <v>280</v>
      </c>
      <c r="G54" s="91" t="s">
        <v>281</v>
      </c>
      <c r="H54" s="91" t="s">
        <v>160</v>
      </c>
      <c r="I54" s="93">
        <v>0</v>
      </c>
      <c r="J54" s="93">
        <v>2.5</v>
      </c>
      <c r="K54" s="94"/>
      <c r="L54" s="95">
        <f>3*2.5/123</f>
        <v>6.097560975609756E-2</v>
      </c>
      <c r="M54" s="96">
        <f t="shared" ref="M54:M64" si="3">+L54/J54</f>
        <v>2.4390243902439025E-2</v>
      </c>
      <c r="N54" s="63" t="s">
        <v>282</v>
      </c>
      <c r="O54" s="97" t="s">
        <v>283</v>
      </c>
      <c r="P54" s="63"/>
      <c r="Q54" s="98" t="s">
        <v>284</v>
      </c>
    </row>
    <row r="55" spans="1:17" s="21" customFormat="1" ht="45" x14ac:dyDescent="0.35">
      <c r="A55" s="100" t="s">
        <v>285</v>
      </c>
      <c r="B55" s="71" t="s">
        <v>286</v>
      </c>
      <c r="C55" s="72" t="s">
        <v>287</v>
      </c>
      <c r="D55" s="72" t="s">
        <v>278</v>
      </c>
      <c r="E55" s="72" t="s">
        <v>288</v>
      </c>
      <c r="F55" s="101" t="s">
        <v>289</v>
      </c>
      <c r="G55" s="74" t="s">
        <v>148</v>
      </c>
      <c r="H55" s="72" t="s">
        <v>160</v>
      </c>
      <c r="I55" s="102">
        <v>50</v>
      </c>
      <c r="J55" s="103">
        <v>50</v>
      </c>
      <c r="K55" s="104"/>
      <c r="L55" s="105">
        <v>27</v>
      </c>
      <c r="M55" s="75">
        <f t="shared" si="3"/>
        <v>0.54</v>
      </c>
      <c r="N55" s="76" t="s">
        <v>282</v>
      </c>
      <c r="O55" s="106" t="s">
        <v>283</v>
      </c>
      <c r="P55" s="76"/>
      <c r="Q55" s="107" t="s">
        <v>284</v>
      </c>
    </row>
    <row r="56" spans="1:17" s="21" customFormat="1" ht="45" x14ac:dyDescent="0.35">
      <c r="A56" s="100" t="s">
        <v>290</v>
      </c>
      <c r="B56" s="71" t="s">
        <v>291</v>
      </c>
      <c r="C56" s="72" t="s">
        <v>292</v>
      </c>
      <c r="D56" s="72" t="s">
        <v>278</v>
      </c>
      <c r="E56" s="72" t="s">
        <v>293</v>
      </c>
      <c r="F56" s="72" t="s">
        <v>294</v>
      </c>
      <c r="G56" s="72" t="s">
        <v>281</v>
      </c>
      <c r="H56" s="72" t="s">
        <v>160</v>
      </c>
      <c r="I56" s="102">
        <v>0</v>
      </c>
      <c r="J56" s="103">
        <v>40</v>
      </c>
      <c r="K56" s="104"/>
      <c r="L56" s="105">
        <v>2.8</v>
      </c>
      <c r="M56" s="75">
        <f t="shared" si="3"/>
        <v>6.9999999999999993E-2</v>
      </c>
      <c r="N56" s="76" t="s">
        <v>282</v>
      </c>
      <c r="O56" s="106" t="s">
        <v>283</v>
      </c>
      <c r="P56" s="76"/>
      <c r="Q56" s="107" t="s">
        <v>284</v>
      </c>
    </row>
    <row r="57" spans="1:17" s="21" customFormat="1" ht="90" x14ac:dyDescent="0.35">
      <c r="A57" s="100" t="s">
        <v>120</v>
      </c>
      <c r="B57" s="71" t="s">
        <v>295</v>
      </c>
      <c r="C57" s="72" t="s">
        <v>296</v>
      </c>
      <c r="D57" s="72" t="s">
        <v>278</v>
      </c>
      <c r="E57" s="72" t="s">
        <v>297</v>
      </c>
      <c r="F57" s="72" t="s">
        <v>298</v>
      </c>
      <c r="G57" s="72" t="s">
        <v>281</v>
      </c>
      <c r="H57" s="72" t="s">
        <v>160</v>
      </c>
      <c r="I57" s="102">
        <v>0</v>
      </c>
      <c r="J57" s="108">
        <v>66.66</v>
      </c>
      <c r="K57" s="104"/>
      <c r="L57" s="105">
        <v>4.4000000000000004</v>
      </c>
      <c r="M57" s="75">
        <f t="shared" si="3"/>
        <v>6.6006600660066014E-2</v>
      </c>
      <c r="N57" s="76" t="s">
        <v>282</v>
      </c>
      <c r="O57" s="106" t="s">
        <v>283</v>
      </c>
      <c r="P57" s="76"/>
      <c r="Q57" s="107" t="s">
        <v>284</v>
      </c>
    </row>
    <row r="58" spans="1:17" s="21" customFormat="1" ht="90" x14ac:dyDescent="0.35">
      <c r="A58" s="100" t="s">
        <v>121</v>
      </c>
      <c r="B58" s="71" t="s">
        <v>299</v>
      </c>
      <c r="C58" s="72" t="s">
        <v>300</v>
      </c>
      <c r="D58" s="72" t="s">
        <v>278</v>
      </c>
      <c r="E58" s="72" t="s">
        <v>301</v>
      </c>
      <c r="F58" s="72" t="s">
        <v>302</v>
      </c>
      <c r="G58" s="72" t="s">
        <v>303</v>
      </c>
      <c r="H58" s="72" t="s">
        <v>160</v>
      </c>
      <c r="I58" s="102">
        <v>1</v>
      </c>
      <c r="J58" s="103">
        <v>1</v>
      </c>
      <c r="K58" s="104"/>
      <c r="L58" s="105">
        <v>0</v>
      </c>
      <c r="M58" s="75">
        <f t="shared" si="3"/>
        <v>0</v>
      </c>
      <c r="N58" s="76" t="s">
        <v>282</v>
      </c>
      <c r="O58" s="106" t="s">
        <v>283</v>
      </c>
      <c r="P58" s="76" t="s">
        <v>304</v>
      </c>
      <c r="Q58" s="107" t="s">
        <v>284</v>
      </c>
    </row>
    <row r="59" spans="1:17" s="21" customFormat="1" ht="45" x14ac:dyDescent="0.35">
      <c r="A59" s="100" t="s">
        <v>305</v>
      </c>
      <c r="B59" s="71" t="s">
        <v>306</v>
      </c>
      <c r="C59" s="72" t="s">
        <v>307</v>
      </c>
      <c r="D59" s="72" t="s">
        <v>278</v>
      </c>
      <c r="E59" s="72" t="s">
        <v>308</v>
      </c>
      <c r="F59" s="72" t="s">
        <v>309</v>
      </c>
      <c r="G59" s="72" t="s">
        <v>281</v>
      </c>
      <c r="H59" s="72" t="s">
        <v>160</v>
      </c>
      <c r="I59" s="102">
        <v>0</v>
      </c>
      <c r="J59" s="103">
        <v>234</v>
      </c>
      <c r="K59" s="104"/>
      <c r="L59" s="105">
        <f>209*234/2004</f>
        <v>24.404191616766468</v>
      </c>
      <c r="M59" s="75">
        <f t="shared" si="3"/>
        <v>0.10429141716566867</v>
      </c>
      <c r="N59" s="76" t="s">
        <v>282</v>
      </c>
      <c r="O59" s="106" t="s">
        <v>283</v>
      </c>
      <c r="P59" s="76"/>
      <c r="Q59" s="107" t="s">
        <v>284</v>
      </c>
    </row>
    <row r="60" spans="1:17" s="21" customFormat="1" ht="60" x14ac:dyDescent="0.35">
      <c r="A60" s="100" t="s">
        <v>310</v>
      </c>
      <c r="B60" s="71" t="s">
        <v>311</v>
      </c>
      <c r="C60" s="72" t="s">
        <v>312</v>
      </c>
      <c r="D60" s="72" t="s">
        <v>278</v>
      </c>
      <c r="E60" s="72" t="s">
        <v>313</v>
      </c>
      <c r="F60" s="72" t="s">
        <v>314</v>
      </c>
      <c r="G60" s="72" t="s">
        <v>148</v>
      </c>
      <c r="H60" s="72" t="s">
        <v>160</v>
      </c>
      <c r="I60" s="102">
        <v>0</v>
      </c>
      <c r="J60" s="103">
        <v>2</v>
      </c>
      <c r="K60" s="104"/>
      <c r="L60" s="105">
        <v>1</v>
      </c>
      <c r="M60" s="75">
        <f t="shared" si="3"/>
        <v>0.5</v>
      </c>
      <c r="N60" s="76" t="s">
        <v>282</v>
      </c>
      <c r="O60" s="106" t="s">
        <v>283</v>
      </c>
      <c r="P60" s="76"/>
      <c r="Q60" s="107" t="s">
        <v>284</v>
      </c>
    </row>
    <row r="61" spans="1:17" s="21" customFormat="1" ht="60" x14ac:dyDescent="0.35">
      <c r="A61" s="100" t="s">
        <v>315</v>
      </c>
      <c r="B61" s="71" t="s">
        <v>316</v>
      </c>
      <c r="C61" s="72" t="s">
        <v>317</v>
      </c>
      <c r="D61" s="72" t="s">
        <v>278</v>
      </c>
      <c r="E61" s="72" t="s">
        <v>318</v>
      </c>
      <c r="F61" s="72" t="s">
        <v>319</v>
      </c>
      <c r="G61" s="72" t="s">
        <v>320</v>
      </c>
      <c r="H61" s="72" t="s">
        <v>160</v>
      </c>
      <c r="I61" s="102">
        <v>17.64</v>
      </c>
      <c r="J61" s="103">
        <v>2.5</v>
      </c>
      <c r="K61" s="104"/>
      <c r="L61" s="109">
        <v>0.17</v>
      </c>
      <c r="M61" s="75">
        <f t="shared" si="3"/>
        <v>6.8000000000000005E-2</v>
      </c>
      <c r="N61" s="76" t="s">
        <v>282</v>
      </c>
      <c r="O61" s="106" t="s">
        <v>283</v>
      </c>
      <c r="P61" s="76"/>
      <c r="Q61" s="107" t="s">
        <v>284</v>
      </c>
    </row>
    <row r="62" spans="1:17" s="21" customFormat="1" ht="90" x14ac:dyDescent="0.35">
      <c r="A62" s="100" t="s">
        <v>321</v>
      </c>
      <c r="B62" s="71" t="s">
        <v>322</v>
      </c>
      <c r="C62" s="72" t="s">
        <v>323</v>
      </c>
      <c r="D62" s="72" t="s">
        <v>278</v>
      </c>
      <c r="E62" s="72" t="s">
        <v>324</v>
      </c>
      <c r="F62" s="72" t="s">
        <v>325</v>
      </c>
      <c r="G62" s="72" t="s">
        <v>148</v>
      </c>
      <c r="H62" s="72" t="s">
        <v>160</v>
      </c>
      <c r="I62" s="102">
        <v>24</v>
      </c>
      <c r="J62" s="103">
        <v>12</v>
      </c>
      <c r="K62" s="104"/>
      <c r="L62" s="105">
        <v>0</v>
      </c>
      <c r="M62" s="75">
        <f t="shared" si="3"/>
        <v>0</v>
      </c>
      <c r="N62" s="76" t="s">
        <v>282</v>
      </c>
      <c r="O62" s="106" t="s">
        <v>283</v>
      </c>
      <c r="P62" s="76" t="s">
        <v>304</v>
      </c>
      <c r="Q62" s="107" t="s">
        <v>284</v>
      </c>
    </row>
    <row r="63" spans="1:17" s="21" customFormat="1" ht="60" x14ac:dyDescent="0.35">
      <c r="A63" s="100" t="s">
        <v>326</v>
      </c>
      <c r="B63" s="71" t="s">
        <v>327</v>
      </c>
      <c r="C63" s="72" t="s">
        <v>328</v>
      </c>
      <c r="D63" s="72" t="s">
        <v>278</v>
      </c>
      <c r="E63" s="72" t="s">
        <v>329</v>
      </c>
      <c r="F63" s="72" t="s">
        <v>330</v>
      </c>
      <c r="G63" s="72" t="s">
        <v>148</v>
      </c>
      <c r="H63" s="72" t="s">
        <v>160</v>
      </c>
      <c r="I63" s="102">
        <v>30</v>
      </c>
      <c r="J63" s="103">
        <v>24</v>
      </c>
      <c r="K63" s="104"/>
      <c r="L63" s="105">
        <v>6</v>
      </c>
      <c r="M63" s="75">
        <f t="shared" si="3"/>
        <v>0.25</v>
      </c>
      <c r="N63" s="76" t="s">
        <v>282</v>
      </c>
      <c r="O63" s="106" t="s">
        <v>283</v>
      </c>
      <c r="P63" s="76"/>
      <c r="Q63" s="107" t="s">
        <v>284</v>
      </c>
    </row>
    <row r="64" spans="1:17" s="21" customFormat="1" ht="45.75" thickBot="1" x14ac:dyDescent="0.4">
      <c r="A64" s="22" t="s">
        <v>331</v>
      </c>
      <c r="B64" s="82" t="s">
        <v>332</v>
      </c>
      <c r="C64" s="83" t="s">
        <v>333</v>
      </c>
      <c r="D64" s="83" t="s">
        <v>278</v>
      </c>
      <c r="E64" s="83" t="s">
        <v>334</v>
      </c>
      <c r="F64" s="83" t="s">
        <v>335</v>
      </c>
      <c r="G64" s="83" t="s">
        <v>281</v>
      </c>
      <c r="H64" s="83" t="s">
        <v>160</v>
      </c>
      <c r="I64" s="110">
        <v>0</v>
      </c>
      <c r="J64" s="111">
        <v>150</v>
      </c>
      <c r="K64" s="112"/>
      <c r="L64" s="113">
        <f>295*150/1000</f>
        <v>44.25</v>
      </c>
      <c r="M64" s="86">
        <f t="shared" si="3"/>
        <v>0.29499999999999998</v>
      </c>
      <c r="N64" s="87" t="s">
        <v>282</v>
      </c>
      <c r="O64" s="114" t="s">
        <v>283</v>
      </c>
      <c r="P64" s="87"/>
      <c r="Q64" s="115" t="s">
        <v>284</v>
      </c>
    </row>
    <row r="65" spans="1:17" ht="15.75" thickBot="1" x14ac:dyDescent="0.3"/>
    <row r="66" spans="1:17" ht="24" thickBot="1" x14ac:dyDescent="0.3">
      <c r="A66" s="47" t="s">
        <v>0</v>
      </c>
      <c r="B66" s="48"/>
      <c r="C66" s="48"/>
      <c r="D66" s="49"/>
      <c r="E66" s="50" t="s">
        <v>23</v>
      </c>
      <c r="F66" s="51"/>
      <c r="G66" s="51"/>
      <c r="H66" s="51"/>
      <c r="I66" s="51"/>
      <c r="J66" s="51"/>
      <c r="K66" s="51"/>
      <c r="L66" s="52"/>
      <c r="M66" s="53" t="s">
        <v>1</v>
      </c>
      <c r="N66" s="54"/>
      <c r="O66" s="55"/>
      <c r="P66" s="56">
        <v>200</v>
      </c>
      <c r="Q66" s="57"/>
    </row>
    <row r="67" spans="1:17" ht="27.75" customHeight="1" thickBot="1" x14ac:dyDescent="0.3">
      <c r="A67" s="53" t="s">
        <v>111</v>
      </c>
      <c r="B67" s="54"/>
      <c r="C67" s="54"/>
      <c r="D67" s="58"/>
      <c r="E67" s="90" t="s">
        <v>336</v>
      </c>
      <c r="F67" s="90"/>
      <c r="G67" s="90"/>
      <c r="H67" s="90"/>
      <c r="I67" s="90"/>
      <c r="J67" s="90"/>
      <c r="K67" s="90"/>
      <c r="L67" s="90"/>
      <c r="M67" s="47" t="s">
        <v>161</v>
      </c>
      <c r="N67" s="48"/>
      <c r="O67" s="59"/>
      <c r="P67" s="56" t="s">
        <v>166</v>
      </c>
      <c r="Q67" s="57"/>
    </row>
    <row r="68" spans="1:17" x14ac:dyDescent="0.25">
      <c r="A68" s="9"/>
      <c r="B68" s="9"/>
      <c r="C68" s="9"/>
      <c r="D68" s="9"/>
      <c r="E68" s="9"/>
      <c r="F68" s="9"/>
      <c r="G68" s="9"/>
      <c r="H68" s="9"/>
      <c r="I68" s="9"/>
      <c r="J68" s="9"/>
      <c r="K68" s="9"/>
      <c r="L68" s="9"/>
      <c r="M68" s="9"/>
      <c r="N68" s="9"/>
      <c r="O68" s="9"/>
      <c r="P68" s="9"/>
      <c r="Q68" s="9"/>
    </row>
    <row r="69" spans="1:17" ht="30" customHeight="1" x14ac:dyDescent="0.25">
      <c r="A69" s="9"/>
      <c r="B69" s="9"/>
      <c r="C69" s="9"/>
      <c r="D69" s="9"/>
      <c r="E69" s="9"/>
      <c r="F69" s="9"/>
      <c r="G69" s="9"/>
      <c r="H69" s="9"/>
      <c r="I69" s="9"/>
      <c r="J69" s="9"/>
      <c r="K69" s="45" t="s">
        <v>3</v>
      </c>
      <c r="L69" s="46"/>
      <c r="M69" s="34" t="s">
        <v>106</v>
      </c>
      <c r="N69" s="35" t="s">
        <v>107</v>
      </c>
      <c r="O69" s="36" t="s">
        <v>108</v>
      </c>
      <c r="P69" s="37" t="s">
        <v>4</v>
      </c>
      <c r="Q69" s="9"/>
    </row>
    <row r="70" spans="1:17" x14ac:dyDescent="0.25">
      <c r="A70" s="9"/>
      <c r="B70" s="9"/>
      <c r="C70" s="9"/>
      <c r="D70" s="9"/>
      <c r="E70" s="9"/>
      <c r="F70" s="9"/>
      <c r="G70" s="9"/>
      <c r="H70" s="9"/>
      <c r="I70" s="9"/>
      <c r="J70" s="9"/>
      <c r="K70" s="10"/>
      <c r="L70" s="10"/>
      <c r="M70" s="11" t="s">
        <v>5</v>
      </c>
      <c r="N70" s="12" t="s">
        <v>19</v>
      </c>
      <c r="O70" s="13" t="s">
        <v>20</v>
      </c>
      <c r="P70" s="14" t="s">
        <v>6</v>
      </c>
      <c r="Q70" s="9"/>
    </row>
    <row r="71" spans="1:17" ht="15.75" thickBot="1" x14ac:dyDescent="0.3">
      <c r="A71" s="9"/>
      <c r="B71" s="9"/>
      <c r="C71" s="9"/>
      <c r="D71" s="9"/>
      <c r="E71" s="9"/>
      <c r="F71" s="9"/>
      <c r="G71" s="9"/>
      <c r="H71" s="9"/>
      <c r="I71" s="9"/>
      <c r="J71" s="9"/>
      <c r="K71" s="9"/>
      <c r="L71" s="9"/>
      <c r="M71" s="9"/>
      <c r="N71" s="9"/>
      <c r="O71" s="9"/>
      <c r="P71" s="9"/>
      <c r="Q71" s="9"/>
    </row>
    <row r="72" spans="1:17" ht="60.75" thickBot="1" x14ac:dyDescent="0.3">
      <c r="A72" s="15" t="s">
        <v>105</v>
      </c>
      <c r="B72" s="16" t="s">
        <v>113</v>
      </c>
      <c r="C72" s="16" t="s">
        <v>114</v>
      </c>
      <c r="D72" s="16" t="s">
        <v>12</v>
      </c>
      <c r="E72" s="16" t="s">
        <v>10</v>
      </c>
      <c r="F72" s="16" t="s">
        <v>11</v>
      </c>
      <c r="G72" s="16" t="s">
        <v>115</v>
      </c>
      <c r="H72" s="16" t="s">
        <v>7</v>
      </c>
      <c r="I72" s="16" t="s">
        <v>9</v>
      </c>
      <c r="J72" s="16" t="s">
        <v>13</v>
      </c>
      <c r="K72" s="16" t="s">
        <v>14</v>
      </c>
      <c r="L72" s="116" t="s">
        <v>18</v>
      </c>
      <c r="M72" s="16" t="s">
        <v>17</v>
      </c>
      <c r="N72" s="16" t="s">
        <v>15</v>
      </c>
      <c r="O72" s="16" t="s">
        <v>8</v>
      </c>
      <c r="P72" s="16" t="s">
        <v>16</v>
      </c>
      <c r="Q72" s="61" t="s">
        <v>112</v>
      </c>
    </row>
    <row r="73" spans="1:17" s="99" customFormat="1" ht="117.75" customHeight="1" x14ac:dyDescent="0.35">
      <c r="A73" s="39" t="s">
        <v>109</v>
      </c>
      <c r="B73" s="117" t="s">
        <v>337</v>
      </c>
      <c r="C73" s="117" t="s">
        <v>338</v>
      </c>
      <c r="D73" s="117" t="s">
        <v>170</v>
      </c>
      <c r="E73" s="117" t="s">
        <v>339</v>
      </c>
      <c r="F73" s="117" t="s">
        <v>340</v>
      </c>
      <c r="G73" s="117" t="s">
        <v>148</v>
      </c>
      <c r="H73" s="117" t="s">
        <v>160</v>
      </c>
      <c r="I73" s="18">
        <v>2400</v>
      </c>
      <c r="J73" s="18">
        <v>2400</v>
      </c>
      <c r="K73" s="118"/>
      <c r="L73" s="119">
        <v>959</v>
      </c>
      <c r="M73" s="120">
        <f>+L73/J73</f>
        <v>0.39958333333333335</v>
      </c>
      <c r="N73" s="117" t="s">
        <v>173</v>
      </c>
      <c r="O73" s="117" t="s">
        <v>341</v>
      </c>
      <c r="P73" s="117" t="s">
        <v>342</v>
      </c>
      <c r="Q73" s="121" t="s">
        <v>343</v>
      </c>
    </row>
    <row r="74" spans="1:17" s="99" customFormat="1" ht="126" customHeight="1" x14ac:dyDescent="0.35">
      <c r="A74" s="40" t="s">
        <v>285</v>
      </c>
      <c r="B74" s="122" t="s">
        <v>344</v>
      </c>
      <c r="C74" s="123" t="s">
        <v>345</v>
      </c>
      <c r="D74" s="123" t="s">
        <v>170</v>
      </c>
      <c r="E74" s="123" t="s">
        <v>346</v>
      </c>
      <c r="F74" s="123" t="s">
        <v>347</v>
      </c>
      <c r="G74" s="123" t="s">
        <v>148</v>
      </c>
      <c r="H74" s="123" t="s">
        <v>160</v>
      </c>
      <c r="I74" s="28">
        <v>1200</v>
      </c>
      <c r="J74" s="28">
        <v>1200</v>
      </c>
      <c r="K74" s="124"/>
      <c r="L74" s="125">
        <v>366</v>
      </c>
      <c r="M74" s="126">
        <f t="shared" ref="M74:M77" si="4">+L74/J74</f>
        <v>0.30499999999999999</v>
      </c>
      <c r="N74" s="123" t="s">
        <v>173</v>
      </c>
      <c r="O74" s="122" t="s">
        <v>348</v>
      </c>
      <c r="P74" s="123" t="s">
        <v>349</v>
      </c>
      <c r="Q74" s="127" t="s">
        <v>343</v>
      </c>
    </row>
    <row r="75" spans="1:17" s="99" customFormat="1" ht="90" customHeight="1" x14ac:dyDescent="0.35">
      <c r="A75" s="40" t="s">
        <v>290</v>
      </c>
      <c r="B75" s="122" t="s">
        <v>350</v>
      </c>
      <c r="C75" s="123" t="s">
        <v>351</v>
      </c>
      <c r="D75" s="123" t="s">
        <v>170</v>
      </c>
      <c r="E75" s="123" t="s">
        <v>352</v>
      </c>
      <c r="F75" s="123" t="s">
        <v>353</v>
      </c>
      <c r="G75" s="123" t="s">
        <v>148</v>
      </c>
      <c r="H75" s="123" t="s">
        <v>160</v>
      </c>
      <c r="I75" s="28">
        <v>624</v>
      </c>
      <c r="J75" s="28">
        <v>624</v>
      </c>
      <c r="K75" s="124"/>
      <c r="L75" s="125">
        <v>291</v>
      </c>
      <c r="M75" s="126">
        <f t="shared" si="4"/>
        <v>0.46634615384615385</v>
      </c>
      <c r="N75" s="123" t="s">
        <v>173</v>
      </c>
      <c r="O75" s="122" t="s">
        <v>354</v>
      </c>
      <c r="P75" s="123" t="s">
        <v>355</v>
      </c>
      <c r="Q75" s="127" t="s">
        <v>343</v>
      </c>
    </row>
    <row r="76" spans="1:17" s="99" customFormat="1" ht="149.1" customHeight="1" x14ac:dyDescent="0.35">
      <c r="A76" s="40" t="s">
        <v>120</v>
      </c>
      <c r="B76" s="122" t="s">
        <v>356</v>
      </c>
      <c r="C76" s="123" t="s">
        <v>345</v>
      </c>
      <c r="D76" s="123" t="s">
        <v>170</v>
      </c>
      <c r="E76" s="123" t="s">
        <v>357</v>
      </c>
      <c r="F76" s="123" t="s">
        <v>358</v>
      </c>
      <c r="G76" s="123" t="s">
        <v>148</v>
      </c>
      <c r="H76" s="123" t="s">
        <v>160</v>
      </c>
      <c r="I76" s="28">
        <v>24</v>
      </c>
      <c r="J76" s="28">
        <v>24</v>
      </c>
      <c r="K76" s="124"/>
      <c r="L76" s="125">
        <v>8</v>
      </c>
      <c r="M76" s="126">
        <f t="shared" si="4"/>
        <v>0.33333333333333331</v>
      </c>
      <c r="N76" s="123" t="s">
        <v>173</v>
      </c>
      <c r="O76" s="122" t="s">
        <v>348</v>
      </c>
      <c r="P76" s="123" t="s">
        <v>349</v>
      </c>
      <c r="Q76" s="127" t="s">
        <v>343</v>
      </c>
    </row>
    <row r="77" spans="1:17" s="21" customFormat="1" ht="122.1" customHeight="1" thickBot="1" x14ac:dyDescent="0.4">
      <c r="A77" s="22" t="s">
        <v>121</v>
      </c>
      <c r="B77" s="23" t="s">
        <v>359</v>
      </c>
      <c r="C77" s="24" t="s">
        <v>360</v>
      </c>
      <c r="D77" s="24" t="s">
        <v>170</v>
      </c>
      <c r="E77" s="24" t="s">
        <v>361</v>
      </c>
      <c r="F77" s="24" t="s">
        <v>362</v>
      </c>
      <c r="G77" s="24" t="s">
        <v>148</v>
      </c>
      <c r="H77" s="24" t="s">
        <v>160</v>
      </c>
      <c r="I77" s="24">
        <v>24</v>
      </c>
      <c r="J77" s="24">
        <v>24</v>
      </c>
      <c r="K77" s="25"/>
      <c r="L77" s="128">
        <v>12</v>
      </c>
      <c r="M77" s="33">
        <f t="shared" si="4"/>
        <v>0.5</v>
      </c>
      <c r="N77" s="24" t="s">
        <v>173</v>
      </c>
      <c r="O77" s="23" t="s">
        <v>348</v>
      </c>
      <c r="P77" s="129" t="s">
        <v>355</v>
      </c>
      <c r="Q77" s="38" t="s">
        <v>343</v>
      </c>
    </row>
    <row r="78" spans="1:17" ht="15.75" thickBot="1" x14ac:dyDescent="0.3"/>
    <row r="79" spans="1:17" ht="24" thickBot="1" x14ac:dyDescent="0.3">
      <c r="A79" s="47" t="s">
        <v>0</v>
      </c>
      <c r="B79" s="48"/>
      <c r="C79" s="48"/>
      <c r="D79" s="49"/>
      <c r="E79" s="50" t="s">
        <v>363</v>
      </c>
      <c r="F79" s="51"/>
      <c r="G79" s="51"/>
      <c r="H79" s="51"/>
      <c r="I79" s="51"/>
      <c r="J79" s="51"/>
      <c r="K79" s="51"/>
      <c r="L79" s="52"/>
      <c r="M79" s="53" t="s">
        <v>1</v>
      </c>
      <c r="N79" s="54"/>
      <c r="O79" s="55"/>
      <c r="P79" s="56">
        <v>400</v>
      </c>
      <c r="Q79" s="57"/>
    </row>
    <row r="80" spans="1:17" ht="27.75" customHeight="1" thickBot="1" x14ac:dyDescent="0.3">
      <c r="A80" s="53" t="s">
        <v>111</v>
      </c>
      <c r="B80" s="54"/>
      <c r="C80" s="54"/>
      <c r="D80" s="58"/>
      <c r="E80" s="90" t="s">
        <v>364</v>
      </c>
      <c r="F80" s="90"/>
      <c r="G80" s="90"/>
      <c r="H80" s="90"/>
      <c r="I80" s="90"/>
      <c r="J80" s="90"/>
      <c r="K80" s="90"/>
      <c r="L80" s="90"/>
      <c r="M80" s="47" t="s">
        <v>161</v>
      </c>
      <c r="N80" s="48"/>
      <c r="O80" s="59"/>
      <c r="P80" s="56" t="s">
        <v>166</v>
      </c>
      <c r="Q80" s="57"/>
    </row>
    <row r="81" spans="1:18" x14ac:dyDescent="0.25">
      <c r="A81" s="9"/>
      <c r="B81" s="9"/>
      <c r="C81" s="9"/>
      <c r="D81" s="9"/>
      <c r="E81" s="9"/>
      <c r="F81" s="9"/>
      <c r="G81" s="9"/>
      <c r="H81" s="9"/>
      <c r="I81" s="9"/>
      <c r="J81" s="9"/>
      <c r="K81" s="9"/>
      <c r="L81" s="9"/>
      <c r="M81" s="9"/>
      <c r="N81" s="9"/>
      <c r="O81" s="9"/>
      <c r="P81" s="9"/>
      <c r="Q81" s="9"/>
    </row>
    <row r="82" spans="1:18" ht="30" customHeight="1" x14ac:dyDescent="0.25">
      <c r="A82" s="9"/>
      <c r="B82" s="9"/>
      <c r="C82" s="9"/>
      <c r="D82" s="9"/>
      <c r="E82" s="9"/>
      <c r="F82" s="9"/>
      <c r="G82" s="9"/>
      <c r="H82" s="9"/>
      <c r="I82" s="9"/>
      <c r="J82" s="9"/>
      <c r="K82" s="45" t="s">
        <v>3</v>
      </c>
      <c r="L82" s="46"/>
      <c r="M82" s="34" t="s">
        <v>106</v>
      </c>
      <c r="N82" s="35" t="s">
        <v>107</v>
      </c>
      <c r="O82" s="36" t="s">
        <v>108</v>
      </c>
      <c r="P82" s="37" t="s">
        <v>4</v>
      </c>
      <c r="Q82" s="9"/>
    </row>
    <row r="83" spans="1:18" x14ac:dyDescent="0.25">
      <c r="A83" s="9"/>
      <c r="B83" s="9"/>
      <c r="C83" s="9"/>
      <c r="D83" s="9"/>
      <c r="E83" s="9"/>
      <c r="F83" s="9"/>
      <c r="G83" s="9"/>
      <c r="H83" s="9"/>
      <c r="I83" s="9"/>
      <c r="J83" s="9"/>
      <c r="K83" s="10"/>
      <c r="L83" s="10"/>
      <c r="M83" s="11" t="s">
        <v>5</v>
      </c>
      <c r="N83" s="12" t="s">
        <v>19</v>
      </c>
      <c r="O83" s="13" t="s">
        <v>20</v>
      </c>
      <c r="P83" s="14" t="s">
        <v>6</v>
      </c>
      <c r="Q83" s="9"/>
    </row>
    <row r="84" spans="1:18" ht="15.75" thickBot="1" x14ac:dyDescent="0.3">
      <c r="A84" s="9"/>
      <c r="B84" s="9"/>
      <c r="C84" s="9"/>
      <c r="D84" s="9"/>
      <c r="E84" s="9"/>
      <c r="F84" s="9"/>
      <c r="G84" s="9"/>
      <c r="H84" s="9"/>
      <c r="I84" s="9"/>
      <c r="J84" s="9"/>
      <c r="K84" s="9"/>
      <c r="L84" s="9"/>
      <c r="M84" s="9"/>
      <c r="N84" s="9"/>
      <c r="O84" s="9"/>
      <c r="P84" s="9"/>
      <c r="Q84" s="9"/>
    </row>
    <row r="85" spans="1:18" ht="60.75" thickBot="1" x14ac:dyDescent="0.3">
      <c r="A85" s="15" t="s">
        <v>105</v>
      </c>
      <c r="B85" s="16" t="s">
        <v>113</v>
      </c>
      <c r="C85" s="16" t="s">
        <v>114</v>
      </c>
      <c r="D85" s="16" t="s">
        <v>12</v>
      </c>
      <c r="E85" s="16" t="s">
        <v>10</v>
      </c>
      <c r="F85" s="16" t="s">
        <v>11</v>
      </c>
      <c r="G85" s="16" t="s">
        <v>115</v>
      </c>
      <c r="H85" s="16" t="s">
        <v>7</v>
      </c>
      <c r="I85" s="16" t="s">
        <v>9</v>
      </c>
      <c r="J85" s="16" t="s">
        <v>13</v>
      </c>
      <c r="K85" s="16" t="s">
        <v>14</v>
      </c>
      <c r="L85" s="16" t="s">
        <v>18</v>
      </c>
      <c r="M85" s="16" t="s">
        <v>17</v>
      </c>
      <c r="N85" s="16" t="s">
        <v>15</v>
      </c>
      <c r="O85" s="16" t="s">
        <v>8</v>
      </c>
      <c r="P85" s="16" t="s">
        <v>16</v>
      </c>
      <c r="Q85" s="61" t="s">
        <v>112</v>
      </c>
    </row>
    <row r="86" spans="1:18" s="21" customFormat="1" ht="105" x14ac:dyDescent="0.35">
      <c r="A86" s="142" t="s">
        <v>109</v>
      </c>
      <c r="B86" s="143" t="s">
        <v>365</v>
      </c>
      <c r="C86" s="143" t="s">
        <v>366</v>
      </c>
      <c r="D86" s="143" t="s">
        <v>170</v>
      </c>
      <c r="E86" s="143" t="s">
        <v>367</v>
      </c>
      <c r="F86" s="144" t="s">
        <v>368</v>
      </c>
      <c r="G86" s="143" t="s">
        <v>148</v>
      </c>
      <c r="H86" s="143" t="s">
        <v>160</v>
      </c>
      <c r="I86" s="145">
        <v>11162</v>
      </c>
      <c r="J86" s="145">
        <v>11520</v>
      </c>
      <c r="K86" s="146"/>
      <c r="L86" s="146">
        <v>2749</v>
      </c>
      <c r="M86" s="147">
        <f>+L86/J86</f>
        <v>0.23862847222222222</v>
      </c>
      <c r="N86" s="148" t="s">
        <v>173</v>
      </c>
      <c r="O86" s="148" t="s">
        <v>369</v>
      </c>
      <c r="P86" s="148"/>
      <c r="Q86" s="149" t="s">
        <v>103</v>
      </c>
    </row>
    <row r="87" spans="1:18" s="21" customFormat="1" ht="90.6" customHeight="1" x14ac:dyDescent="0.35">
      <c r="A87" s="40" t="s">
        <v>285</v>
      </c>
      <c r="B87" s="122" t="s">
        <v>370</v>
      </c>
      <c r="C87" s="123" t="s">
        <v>371</v>
      </c>
      <c r="D87" s="123" t="s">
        <v>170</v>
      </c>
      <c r="E87" s="123" t="s">
        <v>372</v>
      </c>
      <c r="F87" s="123" t="s">
        <v>373</v>
      </c>
      <c r="G87" s="123" t="s">
        <v>148</v>
      </c>
      <c r="H87" s="123" t="s">
        <v>160</v>
      </c>
      <c r="I87" s="130">
        <v>2048</v>
      </c>
      <c r="J87" s="130">
        <v>2048</v>
      </c>
      <c r="K87" s="29"/>
      <c r="L87" s="29">
        <v>416</v>
      </c>
      <c r="M87" s="32">
        <f>+L87/J87</f>
        <v>0.203125</v>
      </c>
      <c r="N87" s="131" t="s">
        <v>173</v>
      </c>
      <c r="O87" s="27" t="s">
        <v>374</v>
      </c>
      <c r="P87" s="28"/>
      <c r="Q87" s="30" t="s">
        <v>375</v>
      </c>
    </row>
    <row r="88" spans="1:18" s="21" customFormat="1" ht="126" x14ac:dyDescent="0.35">
      <c r="A88" s="40" t="s">
        <v>290</v>
      </c>
      <c r="B88" s="122" t="s">
        <v>376</v>
      </c>
      <c r="C88" s="123" t="s">
        <v>377</v>
      </c>
      <c r="D88" s="123" t="s">
        <v>170</v>
      </c>
      <c r="E88" s="123" t="s">
        <v>378</v>
      </c>
      <c r="F88" s="123" t="s">
        <v>379</v>
      </c>
      <c r="G88" s="123" t="s">
        <v>148</v>
      </c>
      <c r="H88" s="123" t="s">
        <v>160</v>
      </c>
      <c r="I88" s="130">
        <v>2000</v>
      </c>
      <c r="J88" s="130">
        <v>2000</v>
      </c>
      <c r="K88" s="29"/>
      <c r="L88" s="29">
        <v>321</v>
      </c>
      <c r="M88" s="32">
        <f>+L88/J88</f>
        <v>0.1605</v>
      </c>
      <c r="N88" s="28" t="s">
        <v>173</v>
      </c>
      <c r="O88" s="27" t="s">
        <v>380</v>
      </c>
      <c r="P88" s="28"/>
      <c r="Q88" s="30" t="s">
        <v>381</v>
      </c>
    </row>
    <row r="89" spans="1:18" s="21" customFormat="1" ht="105" x14ac:dyDescent="0.35">
      <c r="A89" s="40" t="s">
        <v>120</v>
      </c>
      <c r="B89" s="122" t="s">
        <v>382</v>
      </c>
      <c r="C89" s="123" t="s">
        <v>383</v>
      </c>
      <c r="D89" s="123" t="s">
        <v>170</v>
      </c>
      <c r="E89" s="123" t="s">
        <v>384</v>
      </c>
      <c r="F89" s="123" t="s">
        <v>385</v>
      </c>
      <c r="G89" s="123" t="s">
        <v>148</v>
      </c>
      <c r="H89" s="123" t="s">
        <v>160</v>
      </c>
      <c r="I89" s="130">
        <v>3650</v>
      </c>
      <c r="J89" s="130">
        <v>3650</v>
      </c>
      <c r="K89" s="29"/>
      <c r="L89" s="132">
        <v>1088</v>
      </c>
      <c r="M89" s="32">
        <f>+L89/J89</f>
        <v>0.2980821917808219</v>
      </c>
      <c r="N89" s="131" t="s">
        <v>173</v>
      </c>
      <c r="O89" s="27" t="s">
        <v>374</v>
      </c>
      <c r="P89" s="28"/>
      <c r="Q89" s="30" t="s">
        <v>363</v>
      </c>
    </row>
    <row r="90" spans="1:18" s="21" customFormat="1" ht="231" customHeight="1" x14ac:dyDescent="0.35">
      <c r="A90" s="40" t="s">
        <v>121</v>
      </c>
      <c r="B90" s="122" t="s">
        <v>386</v>
      </c>
      <c r="C90" s="123" t="s">
        <v>387</v>
      </c>
      <c r="D90" s="123" t="s">
        <v>170</v>
      </c>
      <c r="E90" s="123" t="s">
        <v>388</v>
      </c>
      <c r="F90" s="123" t="s">
        <v>389</v>
      </c>
      <c r="G90" s="123" t="s">
        <v>148</v>
      </c>
      <c r="H90" s="123" t="s">
        <v>160</v>
      </c>
      <c r="I90" s="133">
        <v>6</v>
      </c>
      <c r="J90" s="123">
        <v>3</v>
      </c>
      <c r="K90" s="29"/>
      <c r="L90" s="29">
        <v>0</v>
      </c>
      <c r="M90" s="32">
        <f t="shared" ref="M90:M93" si="5">+L90/J90</f>
        <v>0</v>
      </c>
      <c r="N90" s="28" t="s">
        <v>173</v>
      </c>
      <c r="O90" s="27" t="s">
        <v>390</v>
      </c>
      <c r="P90" s="122" t="s">
        <v>391</v>
      </c>
      <c r="Q90" s="30" t="s">
        <v>392</v>
      </c>
    </row>
    <row r="91" spans="1:18" s="21" customFormat="1" ht="231" customHeight="1" x14ac:dyDescent="0.35">
      <c r="A91" s="40" t="s">
        <v>305</v>
      </c>
      <c r="B91" s="122" t="s">
        <v>393</v>
      </c>
      <c r="C91" s="123" t="s">
        <v>394</v>
      </c>
      <c r="D91" s="123" t="s">
        <v>170</v>
      </c>
      <c r="E91" s="123" t="s">
        <v>395</v>
      </c>
      <c r="F91" s="123" t="s">
        <v>396</v>
      </c>
      <c r="G91" s="123" t="s">
        <v>148</v>
      </c>
      <c r="H91" s="123" t="s">
        <v>160</v>
      </c>
      <c r="I91" s="130">
        <v>10846</v>
      </c>
      <c r="J91" s="130">
        <v>12000</v>
      </c>
      <c r="K91" s="29"/>
      <c r="L91" s="29">
        <v>4338</v>
      </c>
      <c r="M91" s="32">
        <f t="shared" si="5"/>
        <v>0.36149999999999999</v>
      </c>
      <c r="N91" s="28" t="s">
        <v>173</v>
      </c>
      <c r="O91" s="27" t="s">
        <v>390</v>
      </c>
      <c r="P91" s="123" t="s">
        <v>397</v>
      </c>
      <c r="Q91" s="30" t="s">
        <v>392</v>
      </c>
    </row>
    <row r="92" spans="1:18" s="21" customFormat="1" ht="126" x14ac:dyDescent="0.35">
      <c r="A92" s="40" t="s">
        <v>398</v>
      </c>
      <c r="B92" s="122" t="s">
        <v>399</v>
      </c>
      <c r="C92" s="123" t="s">
        <v>400</v>
      </c>
      <c r="D92" s="123" t="s">
        <v>170</v>
      </c>
      <c r="E92" s="123" t="s">
        <v>401</v>
      </c>
      <c r="F92" s="123" t="s">
        <v>402</v>
      </c>
      <c r="G92" s="123" t="s">
        <v>148</v>
      </c>
      <c r="H92" s="123" t="s">
        <v>160</v>
      </c>
      <c r="I92" s="130">
        <v>0</v>
      </c>
      <c r="J92" s="130">
        <v>4000</v>
      </c>
      <c r="K92" s="29"/>
      <c r="L92" s="132">
        <v>804</v>
      </c>
      <c r="M92" s="32">
        <f t="shared" si="5"/>
        <v>0.20100000000000001</v>
      </c>
      <c r="N92" s="28" t="s">
        <v>173</v>
      </c>
      <c r="O92" s="27" t="s">
        <v>390</v>
      </c>
      <c r="P92" s="134"/>
      <c r="Q92" s="30" t="s">
        <v>392</v>
      </c>
    </row>
    <row r="93" spans="1:18" s="21" customFormat="1" ht="231" x14ac:dyDescent="0.35">
      <c r="A93" s="40" t="s">
        <v>315</v>
      </c>
      <c r="B93" s="122" t="s">
        <v>403</v>
      </c>
      <c r="C93" s="123" t="s">
        <v>404</v>
      </c>
      <c r="D93" s="123" t="s">
        <v>170</v>
      </c>
      <c r="E93" s="123" t="s">
        <v>405</v>
      </c>
      <c r="F93" s="135" t="s">
        <v>406</v>
      </c>
      <c r="G93" s="123" t="s">
        <v>148</v>
      </c>
      <c r="H93" s="123" t="s">
        <v>160</v>
      </c>
      <c r="I93" s="123">
        <v>0</v>
      </c>
      <c r="J93" s="123">
        <v>6800</v>
      </c>
      <c r="K93" s="29"/>
      <c r="L93" s="132">
        <v>4183</v>
      </c>
      <c r="M93" s="32">
        <f t="shared" si="5"/>
        <v>0.61514705882352938</v>
      </c>
      <c r="N93" s="28" t="s">
        <v>173</v>
      </c>
      <c r="O93" s="27" t="s">
        <v>390</v>
      </c>
      <c r="P93" s="123" t="s">
        <v>407</v>
      </c>
      <c r="Q93" s="30" t="s">
        <v>392</v>
      </c>
    </row>
    <row r="94" spans="1:18" s="21" customFormat="1" ht="84" x14ac:dyDescent="0.35">
      <c r="A94" s="40" t="s">
        <v>321</v>
      </c>
      <c r="B94" s="122" t="s">
        <v>408</v>
      </c>
      <c r="C94" s="123" t="s">
        <v>409</v>
      </c>
      <c r="D94" s="123" t="s">
        <v>170</v>
      </c>
      <c r="E94" s="123" t="s">
        <v>410</v>
      </c>
      <c r="F94" s="123" t="s">
        <v>411</v>
      </c>
      <c r="G94" s="123" t="s">
        <v>148</v>
      </c>
      <c r="H94" s="123" t="s">
        <v>160</v>
      </c>
      <c r="I94" s="123">
        <v>240</v>
      </c>
      <c r="J94" s="123">
        <v>240</v>
      </c>
      <c r="K94" s="29"/>
      <c r="L94" s="29">
        <v>29</v>
      </c>
      <c r="M94" s="32">
        <f>+L94/J94</f>
        <v>0.12083333333333333</v>
      </c>
      <c r="N94" s="136" t="s">
        <v>173</v>
      </c>
      <c r="O94" s="27" t="s">
        <v>374</v>
      </c>
      <c r="P94" s="28"/>
      <c r="Q94" s="30" t="s">
        <v>363</v>
      </c>
    </row>
    <row r="95" spans="1:18" s="99" customFormat="1" ht="147" customHeight="1" x14ac:dyDescent="0.35">
      <c r="A95" s="40" t="s">
        <v>412</v>
      </c>
      <c r="B95" s="122" t="s">
        <v>413</v>
      </c>
      <c r="C95" s="123" t="s">
        <v>414</v>
      </c>
      <c r="D95" s="123" t="s">
        <v>170</v>
      </c>
      <c r="E95" s="123" t="s">
        <v>415</v>
      </c>
      <c r="F95" s="123" t="s">
        <v>416</v>
      </c>
      <c r="G95" s="123" t="s">
        <v>148</v>
      </c>
      <c r="H95" s="123" t="s">
        <v>160</v>
      </c>
      <c r="I95" s="123">
        <v>94</v>
      </c>
      <c r="J95" s="123">
        <v>94</v>
      </c>
      <c r="K95" s="124"/>
      <c r="L95" s="124">
        <v>94</v>
      </c>
      <c r="M95" s="126">
        <f t="shared" ref="M95:M99" si="6">+L95/J95</f>
        <v>1</v>
      </c>
      <c r="N95" s="123" t="s">
        <v>173</v>
      </c>
      <c r="O95" s="137" t="s">
        <v>417</v>
      </c>
      <c r="P95" s="123" t="s">
        <v>418</v>
      </c>
      <c r="Q95" s="127" t="s">
        <v>419</v>
      </c>
      <c r="R95" s="140"/>
    </row>
    <row r="96" spans="1:18" s="99" customFormat="1" ht="147" customHeight="1" x14ac:dyDescent="0.35">
      <c r="A96" s="40" t="s">
        <v>331</v>
      </c>
      <c r="B96" s="122" t="s">
        <v>420</v>
      </c>
      <c r="C96" s="123" t="s">
        <v>421</v>
      </c>
      <c r="D96" s="123" t="s">
        <v>170</v>
      </c>
      <c r="E96" s="123" t="s">
        <v>422</v>
      </c>
      <c r="F96" s="123" t="s">
        <v>423</v>
      </c>
      <c r="G96" s="123" t="s">
        <v>424</v>
      </c>
      <c r="H96" s="123" t="s">
        <v>160</v>
      </c>
      <c r="I96" s="123">
        <v>15.27</v>
      </c>
      <c r="J96" s="123">
        <v>15.27</v>
      </c>
      <c r="K96" s="124"/>
      <c r="L96" s="124">
        <v>9.82</v>
      </c>
      <c r="M96" s="126">
        <f t="shared" si="6"/>
        <v>0.64309102815979047</v>
      </c>
      <c r="N96" s="123" t="s">
        <v>173</v>
      </c>
      <c r="O96" s="137" t="s">
        <v>425</v>
      </c>
      <c r="P96" s="123"/>
      <c r="Q96" s="127" t="s">
        <v>419</v>
      </c>
      <c r="R96" s="140"/>
    </row>
    <row r="97" spans="1:18" s="21" customFormat="1" ht="147" x14ac:dyDescent="0.35">
      <c r="A97" s="40" t="s">
        <v>426</v>
      </c>
      <c r="B97" s="122" t="s">
        <v>427</v>
      </c>
      <c r="C97" s="123" t="s">
        <v>428</v>
      </c>
      <c r="D97" s="123" t="s">
        <v>170</v>
      </c>
      <c r="E97" s="123" t="s">
        <v>429</v>
      </c>
      <c r="F97" s="123" t="s">
        <v>430</v>
      </c>
      <c r="G97" s="123" t="s">
        <v>424</v>
      </c>
      <c r="H97" s="123" t="s">
        <v>431</v>
      </c>
      <c r="I97" s="123">
        <v>175</v>
      </c>
      <c r="J97" s="123">
        <v>175</v>
      </c>
      <c r="K97" s="29"/>
      <c r="L97" s="29">
        <v>0</v>
      </c>
      <c r="M97" s="32">
        <f t="shared" si="6"/>
        <v>0</v>
      </c>
      <c r="N97" s="28" t="s">
        <v>173</v>
      </c>
      <c r="O97" s="138" t="s">
        <v>425</v>
      </c>
      <c r="P97" s="28" t="s">
        <v>432</v>
      </c>
      <c r="Q97" s="30" t="s">
        <v>419</v>
      </c>
      <c r="R97" s="141"/>
    </row>
    <row r="98" spans="1:18" s="21" customFormat="1" ht="399" x14ac:dyDescent="0.35">
      <c r="A98" s="40" t="s">
        <v>433</v>
      </c>
      <c r="B98" s="122" t="s">
        <v>434</v>
      </c>
      <c r="C98" s="123" t="s">
        <v>435</v>
      </c>
      <c r="D98" s="123" t="s">
        <v>170</v>
      </c>
      <c r="E98" s="123" t="s">
        <v>436</v>
      </c>
      <c r="F98" s="123" t="s">
        <v>437</v>
      </c>
      <c r="G98" s="123" t="s">
        <v>148</v>
      </c>
      <c r="H98" s="123" t="s">
        <v>160</v>
      </c>
      <c r="I98" s="123">
        <v>2</v>
      </c>
      <c r="J98" s="123">
        <v>5</v>
      </c>
      <c r="K98" s="29"/>
      <c r="L98" s="29">
        <v>0</v>
      </c>
      <c r="M98" s="32">
        <f t="shared" si="6"/>
        <v>0</v>
      </c>
      <c r="N98" s="28" t="s">
        <v>173</v>
      </c>
      <c r="O98" s="28" t="s">
        <v>438</v>
      </c>
      <c r="P98" s="28"/>
      <c r="Q98" s="30" t="s">
        <v>101</v>
      </c>
    </row>
    <row r="99" spans="1:18" s="21" customFormat="1" ht="273.75" thickBot="1" x14ac:dyDescent="0.4">
      <c r="A99" s="139" t="s">
        <v>439</v>
      </c>
      <c r="B99" s="23" t="s">
        <v>440</v>
      </c>
      <c r="C99" s="24" t="s">
        <v>441</v>
      </c>
      <c r="D99" s="24" t="s">
        <v>170</v>
      </c>
      <c r="E99" s="24" t="s">
        <v>442</v>
      </c>
      <c r="F99" s="24" t="s">
        <v>443</v>
      </c>
      <c r="G99" s="24" t="s">
        <v>444</v>
      </c>
      <c r="H99" s="24" t="s">
        <v>431</v>
      </c>
      <c r="I99" s="24">
        <v>1</v>
      </c>
      <c r="J99" s="24">
        <v>1</v>
      </c>
      <c r="K99" s="25"/>
      <c r="L99" s="25">
        <v>0</v>
      </c>
      <c r="M99" s="33">
        <f t="shared" si="6"/>
        <v>0</v>
      </c>
      <c r="N99" s="24" t="s">
        <v>445</v>
      </c>
      <c r="O99" s="24" t="s">
        <v>446</v>
      </c>
      <c r="P99" s="24"/>
      <c r="Q99" s="38" t="s">
        <v>101</v>
      </c>
    </row>
    <row r="100" spans="1:18" ht="15.75" thickBot="1" x14ac:dyDescent="0.3"/>
    <row r="101" spans="1:18" ht="24" thickBot="1" x14ac:dyDescent="0.3">
      <c r="A101" s="47" t="s">
        <v>0</v>
      </c>
      <c r="B101" s="48"/>
      <c r="C101" s="48"/>
      <c r="D101" s="49"/>
      <c r="E101" s="50" t="s">
        <v>31</v>
      </c>
      <c r="F101" s="51"/>
      <c r="G101" s="51"/>
      <c r="H101" s="51"/>
      <c r="I101" s="51"/>
      <c r="J101" s="51"/>
      <c r="K101" s="51"/>
      <c r="L101" s="52"/>
      <c r="M101" s="53" t="s">
        <v>1</v>
      </c>
      <c r="N101" s="54"/>
      <c r="O101" s="55"/>
      <c r="P101" s="56">
        <v>500</v>
      </c>
      <c r="Q101" s="57"/>
    </row>
    <row r="102" spans="1:18" ht="27.75" customHeight="1" thickBot="1" x14ac:dyDescent="0.3">
      <c r="A102" s="53" t="s">
        <v>111</v>
      </c>
      <c r="B102" s="54"/>
      <c r="C102" s="54"/>
      <c r="D102" s="58"/>
      <c r="E102" s="50" t="s">
        <v>447</v>
      </c>
      <c r="F102" s="51"/>
      <c r="G102" s="51"/>
      <c r="H102" s="51"/>
      <c r="I102" s="51"/>
      <c r="J102" s="51"/>
      <c r="K102" s="51"/>
      <c r="L102" s="52"/>
      <c r="M102" s="47" t="s">
        <v>161</v>
      </c>
      <c r="N102" s="48"/>
      <c r="O102" s="59"/>
      <c r="P102" s="56" t="s">
        <v>166</v>
      </c>
      <c r="Q102" s="57"/>
    </row>
    <row r="103" spans="1:18" x14ac:dyDescent="0.25">
      <c r="A103" s="9"/>
      <c r="B103" s="9"/>
      <c r="C103" s="9"/>
      <c r="D103" s="9"/>
      <c r="E103" s="9"/>
      <c r="F103" s="9"/>
      <c r="G103" s="9"/>
      <c r="H103" s="9"/>
      <c r="I103" s="9"/>
      <c r="J103" s="9"/>
      <c r="K103" s="9"/>
      <c r="L103" s="9"/>
      <c r="M103" s="9"/>
      <c r="N103" s="9"/>
      <c r="O103" s="9"/>
      <c r="P103" s="9"/>
      <c r="Q103" s="9"/>
    </row>
    <row r="104" spans="1:18" ht="30" customHeight="1" x14ac:dyDescent="0.25">
      <c r="A104" s="9"/>
      <c r="B104" s="9"/>
      <c r="C104" s="9"/>
      <c r="D104" s="9"/>
      <c r="E104" s="9"/>
      <c r="F104" s="9"/>
      <c r="G104" s="9"/>
      <c r="H104" s="9"/>
      <c r="I104" s="9"/>
      <c r="J104" s="9"/>
      <c r="K104" s="45" t="s">
        <v>3</v>
      </c>
      <c r="L104" s="46"/>
      <c r="M104" s="34" t="s">
        <v>106</v>
      </c>
      <c r="N104" s="35" t="s">
        <v>107</v>
      </c>
      <c r="O104" s="36" t="s">
        <v>108</v>
      </c>
      <c r="P104" s="37" t="s">
        <v>4</v>
      </c>
      <c r="Q104" s="9"/>
    </row>
    <row r="105" spans="1:18" x14ac:dyDescent="0.25">
      <c r="A105" s="9"/>
      <c r="B105" s="9"/>
      <c r="C105" s="9"/>
      <c r="D105" s="9"/>
      <c r="E105" s="9"/>
      <c r="F105" s="9"/>
      <c r="G105" s="9"/>
      <c r="H105" s="9"/>
      <c r="I105" s="9"/>
      <c r="J105" s="9"/>
      <c r="K105" s="10"/>
      <c r="L105" s="10"/>
      <c r="M105" s="11" t="s">
        <v>5</v>
      </c>
      <c r="N105" s="12" t="s">
        <v>19</v>
      </c>
      <c r="O105" s="13" t="s">
        <v>20</v>
      </c>
      <c r="P105" s="14" t="s">
        <v>6</v>
      </c>
      <c r="Q105" s="9"/>
    </row>
    <row r="106" spans="1:18" ht="15.75" thickBot="1" x14ac:dyDescent="0.3">
      <c r="A106" s="9"/>
      <c r="B106" s="9"/>
      <c r="C106" s="9"/>
      <c r="D106" s="9"/>
      <c r="E106" s="9"/>
      <c r="F106" s="9"/>
      <c r="G106" s="9"/>
      <c r="H106" s="9"/>
      <c r="I106" s="9"/>
      <c r="J106" s="9"/>
      <c r="K106" s="9"/>
      <c r="L106" s="9"/>
      <c r="M106" s="9"/>
      <c r="N106" s="9"/>
      <c r="O106" s="9"/>
      <c r="P106" s="9"/>
      <c r="Q106" s="9"/>
    </row>
    <row r="107" spans="1:18" ht="141" customHeight="1" thickBot="1" x14ac:dyDescent="0.3">
      <c r="A107" s="15" t="s">
        <v>105</v>
      </c>
      <c r="B107" s="16" t="s">
        <v>113</v>
      </c>
      <c r="C107" s="16" t="s">
        <v>114</v>
      </c>
      <c r="D107" s="16" t="s">
        <v>12</v>
      </c>
      <c r="E107" s="16" t="s">
        <v>10</v>
      </c>
      <c r="F107" s="16" t="s">
        <v>11</v>
      </c>
      <c r="G107" s="16" t="s">
        <v>115</v>
      </c>
      <c r="H107" s="16" t="s">
        <v>7</v>
      </c>
      <c r="I107" s="16" t="s">
        <v>9</v>
      </c>
      <c r="J107" s="16" t="s">
        <v>13</v>
      </c>
      <c r="K107" s="16" t="s">
        <v>14</v>
      </c>
      <c r="L107" s="16" t="s">
        <v>18</v>
      </c>
      <c r="M107" s="16" t="s">
        <v>17</v>
      </c>
      <c r="N107" s="16" t="s">
        <v>15</v>
      </c>
      <c r="O107" s="16" t="s">
        <v>8</v>
      </c>
      <c r="P107" s="16" t="s">
        <v>16</v>
      </c>
      <c r="Q107" s="61" t="s">
        <v>112</v>
      </c>
    </row>
    <row r="108" spans="1:18" s="21" customFormat="1" ht="87" customHeight="1" x14ac:dyDescent="0.35">
      <c r="A108" s="62" t="s">
        <v>109</v>
      </c>
      <c r="B108" s="67" t="s">
        <v>448</v>
      </c>
      <c r="C108" s="67" t="s">
        <v>449</v>
      </c>
      <c r="D108" s="67" t="s">
        <v>170</v>
      </c>
      <c r="E108" s="67" t="s">
        <v>450</v>
      </c>
      <c r="F108" s="67" t="s">
        <v>451</v>
      </c>
      <c r="G108" s="67" t="s">
        <v>148</v>
      </c>
      <c r="H108" s="67" t="s">
        <v>452</v>
      </c>
      <c r="I108" s="67">
        <v>5</v>
      </c>
      <c r="J108" s="67">
        <v>12</v>
      </c>
      <c r="K108" s="150"/>
      <c r="L108" s="151">
        <v>3</v>
      </c>
      <c r="M108" s="66">
        <f>+L108/J108</f>
        <v>0.25</v>
      </c>
      <c r="N108" s="67" t="s">
        <v>173</v>
      </c>
      <c r="O108" s="67" t="s">
        <v>453</v>
      </c>
      <c r="P108" s="152" t="s">
        <v>454</v>
      </c>
      <c r="Q108" s="153" t="s">
        <v>455</v>
      </c>
    </row>
    <row r="109" spans="1:18" s="21" customFormat="1" ht="245.25" customHeight="1" x14ac:dyDescent="0.35">
      <c r="A109" s="70" t="s">
        <v>157</v>
      </c>
      <c r="B109" s="77" t="s">
        <v>456</v>
      </c>
      <c r="C109" s="76" t="s">
        <v>457</v>
      </c>
      <c r="D109" s="76" t="s">
        <v>170</v>
      </c>
      <c r="E109" s="76" t="s">
        <v>458</v>
      </c>
      <c r="F109" s="76" t="s">
        <v>459</v>
      </c>
      <c r="G109" s="76" t="s">
        <v>148</v>
      </c>
      <c r="H109" s="76" t="s">
        <v>452</v>
      </c>
      <c r="I109" s="76">
        <v>32</v>
      </c>
      <c r="J109" s="76">
        <v>32</v>
      </c>
      <c r="K109" s="154"/>
      <c r="L109" s="155">
        <v>20</v>
      </c>
      <c r="M109" s="75">
        <f t="shared" ref="M109:M112" si="7">+L109/J109</f>
        <v>0.625</v>
      </c>
      <c r="N109" s="76" t="s">
        <v>173</v>
      </c>
      <c r="O109" s="77" t="s">
        <v>460</v>
      </c>
      <c r="P109" s="103" t="s">
        <v>454</v>
      </c>
      <c r="Q109" s="156" t="s">
        <v>455</v>
      </c>
    </row>
    <row r="110" spans="1:18" s="21" customFormat="1" ht="234" customHeight="1" x14ac:dyDescent="0.35">
      <c r="A110" s="70" t="s">
        <v>290</v>
      </c>
      <c r="B110" s="77" t="s">
        <v>461</v>
      </c>
      <c r="C110" s="77" t="s">
        <v>462</v>
      </c>
      <c r="D110" s="76" t="s">
        <v>170</v>
      </c>
      <c r="E110" s="76" t="s">
        <v>463</v>
      </c>
      <c r="F110" s="76" t="s">
        <v>464</v>
      </c>
      <c r="G110" s="76" t="s">
        <v>148</v>
      </c>
      <c r="H110" s="76" t="s">
        <v>452</v>
      </c>
      <c r="I110" s="76">
        <v>0</v>
      </c>
      <c r="J110" s="76">
        <v>3</v>
      </c>
      <c r="K110" s="154"/>
      <c r="L110" s="155">
        <v>0</v>
      </c>
      <c r="M110" s="75">
        <f t="shared" si="7"/>
        <v>0</v>
      </c>
      <c r="N110" s="76" t="s">
        <v>173</v>
      </c>
      <c r="O110" s="77" t="s">
        <v>465</v>
      </c>
      <c r="P110" s="103" t="s">
        <v>454</v>
      </c>
      <c r="Q110" s="156" t="s">
        <v>455</v>
      </c>
    </row>
    <row r="111" spans="1:18" s="21" customFormat="1" ht="201.75" customHeight="1" x14ac:dyDescent="0.35">
      <c r="A111" s="157" t="s">
        <v>120</v>
      </c>
      <c r="B111" s="77" t="s">
        <v>466</v>
      </c>
      <c r="C111" s="76" t="s">
        <v>467</v>
      </c>
      <c r="D111" s="76" t="s">
        <v>170</v>
      </c>
      <c r="E111" s="76" t="s">
        <v>468</v>
      </c>
      <c r="F111" s="76" t="s">
        <v>469</v>
      </c>
      <c r="G111" s="76" t="s">
        <v>444</v>
      </c>
      <c r="H111" s="76" t="s">
        <v>160</v>
      </c>
      <c r="I111" s="76">
        <v>1</v>
      </c>
      <c r="J111" s="76">
        <v>1</v>
      </c>
      <c r="K111" s="154"/>
      <c r="L111" s="158">
        <v>0</v>
      </c>
      <c r="M111" s="75">
        <f t="shared" si="7"/>
        <v>0</v>
      </c>
      <c r="N111" s="76" t="s">
        <v>173</v>
      </c>
      <c r="O111" s="77" t="s">
        <v>470</v>
      </c>
      <c r="P111" s="103" t="s">
        <v>471</v>
      </c>
      <c r="Q111" s="156" t="s">
        <v>455</v>
      </c>
    </row>
    <row r="112" spans="1:18" s="21" customFormat="1" ht="150.75" customHeight="1" thickBot="1" x14ac:dyDescent="0.4">
      <c r="A112" s="159" t="s">
        <v>121</v>
      </c>
      <c r="B112" s="88" t="s">
        <v>472</v>
      </c>
      <c r="C112" s="87" t="s">
        <v>473</v>
      </c>
      <c r="D112" s="87" t="s">
        <v>138</v>
      </c>
      <c r="E112" s="87" t="s">
        <v>474</v>
      </c>
      <c r="F112" s="87" t="s">
        <v>475</v>
      </c>
      <c r="G112" s="87" t="s">
        <v>444</v>
      </c>
      <c r="H112" s="87" t="s">
        <v>160</v>
      </c>
      <c r="I112" s="87">
        <v>1</v>
      </c>
      <c r="J112" s="87">
        <v>1</v>
      </c>
      <c r="K112" s="160"/>
      <c r="L112" s="160">
        <v>0</v>
      </c>
      <c r="M112" s="86">
        <f t="shared" si="7"/>
        <v>0</v>
      </c>
      <c r="N112" s="87" t="s">
        <v>173</v>
      </c>
      <c r="O112" s="88" t="s">
        <v>476</v>
      </c>
      <c r="P112" s="87" t="s">
        <v>477</v>
      </c>
      <c r="Q112" s="161" t="s">
        <v>455</v>
      </c>
    </row>
    <row r="113" spans="1:17" ht="15.75" thickBot="1" x14ac:dyDescent="0.3"/>
    <row r="114" spans="1:17" ht="24" thickBot="1" x14ac:dyDescent="0.3">
      <c r="A114" s="47" t="s">
        <v>0</v>
      </c>
      <c r="B114" s="48"/>
      <c r="C114" s="48"/>
      <c r="D114" s="49"/>
      <c r="E114" s="537" t="s">
        <v>40</v>
      </c>
      <c r="F114" s="538"/>
      <c r="G114" s="538"/>
      <c r="H114" s="538"/>
      <c r="I114" s="538"/>
      <c r="J114" s="538"/>
      <c r="K114" s="538"/>
      <c r="L114" s="539"/>
      <c r="M114" s="53" t="s">
        <v>1</v>
      </c>
      <c r="N114" s="54"/>
      <c r="O114" s="55"/>
      <c r="P114" s="56">
        <v>1000</v>
      </c>
      <c r="Q114" s="57"/>
    </row>
    <row r="115" spans="1:17" ht="27.75" customHeight="1" thickBot="1" x14ac:dyDescent="0.3">
      <c r="A115" s="53" t="s">
        <v>111</v>
      </c>
      <c r="B115" s="54"/>
      <c r="C115" s="54"/>
      <c r="D115" s="58"/>
      <c r="E115" s="537" t="s">
        <v>478</v>
      </c>
      <c r="F115" s="538"/>
      <c r="G115" s="538"/>
      <c r="H115" s="538"/>
      <c r="I115" s="538"/>
      <c r="J115" s="538"/>
      <c r="K115" s="538"/>
      <c r="L115" s="539"/>
      <c r="M115" s="47" t="s">
        <v>161</v>
      </c>
      <c r="N115" s="48"/>
      <c r="O115" s="59"/>
      <c r="P115" s="56" t="s">
        <v>166</v>
      </c>
      <c r="Q115" s="57"/>
    </row>
    <row r="116" spans="1:17" s="163" customFormat="1" x14ac:dyDescent="0.25">
      <c r="A116" s="162"/>
      <c r="B116" s="162"/>
      <c r="C116" s="162"/>
      <c r="D116" s="162"/>
      <c r="E116" s="42"/>
      <c r="F116" s="42"/>
      <c r="G116" s="42"/>
      <c r="H116" s="42"/>
      <c r="I116" s="42"/>
      <c r="J116" s="42"/>
      <c r="K116" s="42"/>
      <c r="L116" s="42"/>
      <c r="M116" s="162"/>
      <c r="N116" s="162"/>
      <c r="O116" s="162"/>
      <c r="P116" s="162"/>
      <c r="Q116" s="162"/>
    </row>
    <row r="117" spans="1:17" ht="30" customHeight="1" x14ac:dyDescent="0.25">
      <c r="A117" s="162"/>
      <c r="B117" s="162"/>
      <c r="C117" s="162"/>
      <c r="D117" s="162"/>
      <c r="E117" s="162"/>
      <c r="F117" s="162"/>
      <c r="G117" s="162"/>
      <c r="H117" s="162"/>
      <c r="I117" s="162"/>
      <c r="J117" s="162"/>
      <c r="K117" s="45" t="s">
        <v>3</v>
      </c>
      <c r="L117" s="46"/>
      <c r="M117" s="34" t="s">
        <v>106</v>
      </c>
      <c r="N117" s="35" t="s">
        <v>107</v>
      </c>
      <c r="O117" s="36" t="s">
        <v>108</v>
      </c>
      <c r="P117" s="37" t="s">
        <v>4</v>
      </c>
      <c r="Q117" s="162"/>
    </row>
    <row r="118" spans="1:17" x14ac:dyDescent="0.25">
      <c r="A118" s="162"/>
      <c r="B118" s="162"/>
      <c r="C118" s="162"/>
      <c r="D118" s="162"/>
      <c r="E118" s="162"/>
      <c r="F118" s="162"/>
      <c r="G118" s="162"/>
      <c r="H118" s="162"/>
      <c r="I118" s="162"/>
      <c r="J118" s="162"/>
      <c r="K118" s="164"/>
      <c r="L118" s="164"/>
      <c r="M118" s="11" t="s">
        <v>5</v>
      </c>
      <c r="N118" s="12" t="s">
        <v>19</v>
      </c>
      <c r="O118" s="13" t="s">
        <v>20</v>
      </c>
      <c r="P118" s="14" t="s">
        <v>6</v>
      </c>
      <c r="Q118" s="162"/>
    </row>
    <row r="119" spans="1:17" ht="15.75" thickBot="1" x14ac:dyDescent="0.3">
      <c r="A119" s="162"/>
      <c r="B119" s="162"/>
      <c r="C119" s="162"/>
      <c r="D119" s="162"/>
      <c r="E119" s="162"/>
      <c r="F119" s="162"/>
      <c r="G119" s="162"/>
      <c r="H119" s="162"/>
      <c r="I119" s="162"/>
      <c r="J119" s="162"/>
      <c r="K119" s="162"/>
      <c r="L119" s="162"/>
      <c r="M119" s="9"/>
      <c r="N119" s="9"/>
      <c r="O119" s="9"/>
      <c r="P119" s="9"/>
      <c r="Q119" s="9"/>
    </row>
    <row r="120" spans="1:17" ht="60.75" thickBot="1" x14ac:dyDescent="0.3">
      <c r="A120" s="165" t="s">
        <v>105</v>
      </c>
      <c r="B120" s="166" t="s">
        <v>113</v>
      </c>
      <c r="C120" s="166" t="s">
        <v>114</v>
      </c>
      <c r="D120" s="166" t="s">
        <v>12</v>
      </c>
      <c r="E120" s="166" t="s">
        <v>10</v>
      </c>
      <c r="F120" s="166" t="s">
        <v>11</v>
      </c>
      <c r="G120" s="166" t="s">
        <v>115</v>
      </c>
      <c r="H120" s="166" t="s">
        <v>7</v>
      </c>
      <c r="I120" s="166" t="s">
        <v>9</v>
      </c>
      <c r="J120" s="166" t="s">
        <v>13</v>
      </c>
      <c r="K120" s="166" t="s">
        <v>14</v>
      </c>
      <c r="L120" s="166" t="s">
        <v>18</v>
      </c>
      <c r="M120" s="166" t="s">
        <v>17</v>
      </c>
      <c r="N120" s="166" t="s">
        <v>15</v>
      </c>
      <c r="O120" s="166" t="s">
        <v>8</v>
      </c>
      <c r="P120" s="166" t="s">
        <v>16</v>
      </c>
      <c r="Q120" s="167" t="s">
        <v>112</v>
      </c>
    </row>
    <row r="121" spans="1:17" s="21" customFormat="1" ht="58.5" customHeight="1" x14ac:dyDescent="0.35">
      <c r="A121" s="168" t="s">
        <v>109</v>
      </c>
      <c r="B121" s="169" t="s">
        <v>479</v>
      </c>
      <c r="C121" s="170" t="s">
        <v>480</v>
      </c>
      <c r="D121" s="171" t="s">
        <v>170</v>
      </c>
      <c r="E121" s="170" t="s">
        <v>481</v>
      </c>
      <c r="F121" s="170" t="s">
        <v>482</v>
      </c>
      <c r="G121" s="171" t="s">
        <v>483</v>
      </c>
      <c r="H121" s="171" t="s">
        <v>160</v>
      </c>
      <c r="I121" s="67">
        <v>60</v>
      </c>
      <c r="J121" s="67">
        <v>60</v>
      </c>
      <c r="K121" s="150"/>
      <c r="L121" s="150">
        <v>5</v>
      </c>
      <c r="M121" s="66">
        <f>+L121/J121</f>
        <v>8.3333333333333329E-2</v>
      </c>
      <c r="N121" s="171" t="s">
        <v>173</v>
      </c>
      <c r="O121" s="170" t="s">
        <v>484</v>
      </c>
      <c r="P121" s="172"/>
      <c r="Q121" s="173" t="s">
        <v>485</v>
      </c>
    </row>
    <row r="122" spans="1:17" s="21" customFormat="1" ht="58.5" customHeight="1" x14ac:dyDescent="0.35">
      <c r="A122" s="174" t="s">
        <v>285</v>
      </c>
      <c r="B122" s="175" t="s">
        <v>486</v>
      </c>
      <c r="C122" s="176" t="s">
        <v>487</v>
      </c>
      <c r="D122" s="177" t="s">
        <v>170</v>
      </c>
      <c r="E122" s="176" t="s">
        <v>488</v>
      </c>
      <c r="F122" s="176" t="s">
        <v>489</v>
      </c>
      <c r="G122" s="177" t="s">
        <v>490</v>
      </c>
      <c r="H122" s="177" t="s">
        <v>160</v>
      </c>
      <c r="I122" s="76">
        <v>650</v>
      </c>
      <c r="J122" s="76">
        <v>550</v>
      </c>
      <c r="K122" s="154"/>
      <c r="L122" s="154">
        <v>96</v>
      </c>
      <c r="M122" s="75">
        <f t="shared" ref="M122:M126" si="8">+L122/J122</f>
        <v>0.17454545454545456</v>
      </c>
      <c r="N122" s="177" t="s">
        <v>491</v>
      </c>
      <c r="O122" s="176" t="s">
        <v>484</v>
      </c>
      <c r="P122" s="178"/>
      <c r="Q122" s="179" t="s">
        <v>492</v>
      </c>
    </row>
    <row r="123" spans="1:17" s="21" customFormat="1" ht="58.5" customHeight="1" x14ac:dyDescent="0.35">
      <c r="A123" s="174" t="s">
        <v>290</v>
      </c>
      <c r="B123" s="175" t="s">
        <v>493</v>
      </c>
      <c r="C123" s="176" t="s">
        <v>494</v>
      </c>
      <c r="D123" s="177" t="s">
        <v>170</v>
      </c>
      <c r="E123" s="176" t="s">
        <v>488</v>
      </c>
      <c r="F123" s="176" t="s">
        <v>495</v>
      </c>
      <c r="G123" s="177" t="s">
        <v>490</v>
      </c>
      <c r="H123" s="177" t="s">
        <v>160</v>
      </c>
      <c r="I123" s="76">
        <v>40</v>
      </c>
      <c r="J123" s="76">
        <v>40</v>
      </c>
      <c r="K123" s="154"/>
      <c r="L123" s="154">
        <v>4</v>
      </c>
      <c r="M123" s="75">
        <f t="shared" si="8"/>
        <v>0.1</v>
      </c>
      <c r="N123" s="177" t="s">
        <v>491</v>
      </c>
      <c r="O123" s="176" t="s">
        <v>484</v>
      </c>
      <c r="P123" s="178"/>
      <c r="Q123" s="179" t="s">
        <v>492</v>
      </c>
    </row>
    <row r="124" spans="1:17" s="21" customFormat="1" ht="144" customHeight="1" x14ac:dyDescent="0.35">
      <c r="A124" s="174" t="s">
        <v>120</v>
      </c>
      <c r="B124" s="175" t="s">
        <v>496</v>
      </c>
      <c r="C124" s="176" t="s">
        <v>497</v>
      </c>
      <c r="D124" s="177" t="s">
        <v>170</v>
      </c>
      <c r="E124" s="176" t="s">
        <v>498</v>
      </c>
      <c r="F124" s="176" t="s">
        <v>499</v>
      </c>
      <c r="G124" s="177" t="s">
        <v>500</v>
      </c>
      <c r="H124" s="177" t="s">
        <v>160</v>
      </c>
      <c r="I124" s="76">
        <v>240</v>
      </c>
      <c r="J124" s="76">
        <v>240</v>
      </c>
      <c r="K124" s="154"/>
      <c r="L124" s="154">
        <v>236</v>
      </c>
      <c r="M124" s="75">
        <f t="shared" si="8"/>
        <v>0.98333333333333328</v>
      </c>
      <c r="N124" s="177" t="s">
        <v>282</v>
      </c>
      <c r="O124" s="176" t="s">
        <v>501</v>
      </c>
      <c r="P124" s="178" t="s">
        <v>502</v>
      </c>
      <c r="Q124" s="179" t="s">
        <v>492</v>
      </c>
    </row>
    <row r="125" spans="1:17" s="21" customFormat="1" ht="58.5" customHeight="1" x14ac:dyDescent="0.35">
      <c r="A125" s="180" t="s">
        <v>121</v>
      </c>
      <c r="B125" s="175" t="s">
        <v>503</v>
      </c>
      <c r="C125" s="176" t="s">
        <v>504</v>
      </c>
      <c r="D125" s="177" t="s">
        <v>170</v>
      </c>
      <c r="E125" s="176" t="s">
        <v>505</v>
      </c>
      <c r="F125" s="176" t="s">
        <v>506</v>
      </c>
      <c r="G125" s="177" t="s">
        <v>507</v>
      </c>
      <c r="H125" s="177" t="s">
        <v>160</v>
      </c>
      <c r="I125" s="76">
        <v>3500</v>
      </c>
      <c r="J125" s="76">
        <v>3590</v>
      </c>
      <c r="K125" s="154"/>
      <c r="L125" s="154">
        <v>112</v>
      </c>
      <c r="M125" s="75">
        <f t="shared" si="8"/>
        <v>3.1197771587743731E-2</v>
      </c>
      <c r="N125" s="177" t="s">
        <v>282</v>
      </c>
      <c r="O125" s="176" t="s">
        <v>508</v>
      </c>
      <c r="P125" s="178"/>
      <c r="Q125" s="179" t="s">
        <v>485</v>
      </c>
    </row>
    <row r="126" spans="1:17" s="21" customFormat="1" ht="58.5" customHeight="1" thickBot="1" x14ac:dyDescent="0.4">
      <c r="A126" s="181" t="s">
        <v>305</v>
      </c>
      <c r="B126" s="182" t="s">
        <v>509</v>
      </c>
      <c r="C126" s="183" t="s">
        <v>510</v>
      </c>
      <c r="D126" s="184" t="s">
        <v>170</v>
      </c>
      <c r="E126" s="183" t="s">
        <v>511</v>
      </c>
      <c r="F126" s="183" t="s">
        <v>512</v>
      </c>
      <c r="G126" s="184" t="s">
        <v>513</v>
      </c>
      <c r="H126" s="184" t="s">
        <v>160</v>
      </c>
      <c r="I126" s="87">
        <v>142</v>
      </c>
      <c r="J126" s="87">
        <v>142</v>
      </c>
      <c r="K126" s="160"/>
      <c r="L126" s="160">
        <v>26</v>
      </c>
      <c r="M126" s="86">
        <f t="shared" si="8"/>
        <v>0.18309859154929578</v>
      </c>
      <c r="N126" s="184" t="s">
        <v>282</v>
      </c>
      <c r="O126" s="183" t="s">
        <v>514</v>
      </c>
      <c r="P126" s="185"/>
      <c r="Q126" s="186" t="s">
        <v>485</v>
      </c>
    </row>
    <row r="127" spans="1:17" ht="15.75" thickBot="1" x14ac:dyDescent="0.3"/>
    <row r="128" spans="1:17" ht="24" thickBot="1" x14ac:dyDescent="0.3">
      <c r="A128" s="47" t="s">
        <v>0</v>
      </c>
      <c r="B128" s="48"/>
      <c r="C128" s="48"/>
      <c r="D128" s="49"/>
      <c r="E128" s="50" t="s">
        <v>76</v>
      </c>
      <c r="F128" s="51"/>
      <c r="G128" s="51"/>
      <c r="H128" s="51"/>
      <c r="I128" s="51"/>
      <c r="J128" s="51"/>
      <c r="K128" s="51"/>
      <c r="L128" s="52"/>
      <c r="M128" s="53" t="s">
        <v>1</v>
      </c>
      <c r="N128" s="54"/>
      <c r="O128" s="55"/>
      <c r="P128" s="56">
        <v>3300</v>
      </c>
      <c r="Q128" s="57"/>
    </row>
    <row r="129" spans="1:17" ht="27.75" customHeight="1" thickBot="1" x14ac:dyDescent="0.3">
      <c r="A129" s="53" t="s">
        <v>111</v>
      </c>
      <c r="B129" s="54"/>
      <c r="C129" s="54"/>
      <c r="D129" s="58"/>
      <c r="E129" s="50" t="s">
        <v>515</v>
      </c>
      <c r="F129" s="51"/>
      <c r="G129" s="51"/>
      <c r="H129" s="51"/>
      <c r="I129" s="51"/>
      <c r="J129" s="51"/>
      <c r="K129" s="51"/>
      <c r="L129" s="52"/>
      <c r="M129" s="47" t="s">
        <v>161</v>
      </c>
      <c r="N129" s="48"/>
      <c r="O129" s="59"/>
      <c r="P129" s="56" t="s">
        <v>166</v>
      </c>
      <c r="Q129" s="57"/>
    </row>
    <row r="130" spans="1:17" s="163" customFormat="1" x14ac:dyDescent="0.25">
      <c r="A130" s="162"/>
      <c r="B130" s="162"/>
      <c r="C130" s="162"/>
      <c r="D130" s="162"/>
      <c r="E130" s="162"/>
      <c r="F130" s="162"/>
      <c r="G130" s="162"/>
      <c r="H130" s="162"/>
      <c r="I130" s="162"/>
      <c r="J130" s="162"/>
      <c r="K130" s="162"/>
      <c r="L130" s="162"/>
      <c r="M130" s="162"/>
      <c r="N130" s="162"/>
      <c r="O130" s="162"/>
      <c r="P130" s="162"/>
      <c r="Q130" s="162"/>
    </row>
    <row r="131" spans="1:17" ht="30" customHeight="1" x14ac:dyDescent="0.25">
      <c r="A131" s="162"/>
      <c r="B131" s="162"/>
      <c r="C131" s="162"/>
      <c r="D131" s="162"/>
      <c r="E131" s="162"/>
      <c r="F131" s="162"/>
      <c r="G131" s="162"/>
      <c r="H131" s="162"/>
      <c r="I131" s="162"/>
      <c r="J131" s="162"/>
      <c r="K131" s="45" t="s">
        <v>3</v>
      </c>
      <c r="L131" s="46"/>
      <c r="M131" s="34" t="s">
        <v>106</v>
      </c>
      <c r="N131" s="35" t="s">
        <v>107</v>
      </c>
      <c r="O131" s="36" t="s">
        <v>108</v>
      </c>
      <c r="P131" s="37" t="s">
        <v>4</v>
      </c>
      <c r="Q131" s="162"/>
    </row>
    <row r="132" spans="1:17" x14ac:dyDescent="0.25">
      <c r="A132" s="162"/>
      <c r="B132" s="162"/>
      <c r="C132" s="162"/>
      <c r="D132" s="162"/>
      <c r="E132" s="162"/>
      <c r="F132" s="162"/>
      <c r="G132" s="162"/>
      <c r="H132" s="162"/>
      <c r="I132" s="162"/>
      <c r="J132" s="162"/>
      <c r="K132" s="164"/>
      <c r="L132" s="164"/>
      <c r="M132" s="11" t="s">
        <v>5</v>
      </c>
      <c r="N132" s="12" t="s">
        <v>19</v>
      </c>
      <c r="O132" s="13" t="s">
        <v>20</v>
      </c>
      <c r="P132" s="14" t="s">
        <v>6</v>
      </c>
      <c r="Q132" s="162"/>
    </row>
    <row r="133" spans="1:17" ht="15.75" thickBot="1" x14ac:dyDescent="0.3">
      <c r="A133" s="162"/>
      <c r="B133" s="162"/>
      <c r="C133" s="162"/>
      <c r="D133" s="162"/>
      <c r="E133" s="162"/>
      <c r="F133" s="162"/>
      <c r="G133" s="162"/>
      <c r="H133" s="162"/>
      <c r="I133" s="162"/>
      <c r="J133" s="162"/>
      <c r="K133" s="162"/>
      <c r="L133" s="162"/>
      <c r="M133" s="9"/>
      <c r="N133" s="9"/>
      <c r="O133" s="9"/>
      <c r="P133" s="9"/>
      <c r="Q133" s="9"/>
    </row>
    <row r="134" spans="1:17" ht="60.75" thickBot="1" x14ac:dyDescent="0.3">
      <c r="A134" s="165" t="s">
        <v>105</v>
      </c>
      <c r="B134" s="166" t="s">
        <v>113</v>
      </c>
      <c r="C134" s="166" t="s">
        <v>114</v>
      </c>
      <c r="D134" s="166" t="s">
        <v>12</v>
      </c>
      <c r="E134" s="166" t="s">
        <v>10</v>
      </c>
      <c r="F134" s="166" t="s">
        <v>11</v>
      </c>
      <c r="G134" s="166" t="s">
        <v>115</v>
      </c>
      <c r="H134" s="166" t="s">
        <v>7</v>
      </c>
      <c r="I134" s="166" t="s">
        <v>9</v>
      </c>
      <c r="J134" s="166" t="s">
        <v>13</v>
      </c>
      <c r="K134" s="166" t="s">
        <v>14</v>
      </c>
      <c r="L134" s="166" t="s">
        <v>18</v>
      </c>
      <c r="M134" s="166" t="s">
        <v>17</v>
      </c>
      <c r="N134" s="166" t="s">
        <v>15</v>
      </c>
      <c r="O134" s="166" t="s">
        <v>8</v>
      </c>
      <c r="P134" s="166" t="s">
        <v>16</v>
      </c>
      <c r="Q134" s="167" t="s">
        <v>112</v>
      </c>
    </row>
    <row r="135" spans="1:17" s="21" customFormat="1" ht="58.5" customHeight="1" x14ac:dyDescent="0.35">
      <c r="A135" s="168" t="s">
        <v>109</v>
      </c>
      <c r="B135" s="169" t="s">
        <v>516</v>
      </c>
      <c r="C135" s="170" t="s">
        <v>517</v>
      </c>
      <c r="D135" s="171" t="s">
        <v>170</v>
      </c>
      <c r="E135" s="170" t="s">
        <v>518</v>
      </c>
      <c r="F135" s="170" t="s">
        <v>519</v>
      </c>
      <c r="G135" s="171" t="s">
        <v>148</v>
      </c>
      <c r="H135" s="171" t="s">
        <v>160</v>
      </c>
      <c r="I135" s="67">
        <v>0</v>
      </c>
      <c r="J135" s="67">
        <v>3</v>
      </c>
      <c r="K135" s="150"/>
      <c r="L135" s="150">
        <v>0</v>
      </c>
      <c r="M135" s="66">
        <f>+L135/J135</f>
        <v>0</v>
      </c>
      <c r="N135" s="171" t="s">
        <v>173</v>
      </c>
      <c r="O135" s="170" t="s">
        <v>520</v>
      </c>
      <c r="P135" s="172" t="s">
        <v>521</v>
      </c>
      <c r="Q135" s="173" t="s">
        <v>522</v>
      </c>
    </row>
    <row r="136" spans="1:17" s="21" customFormat="1" ht="58.5" customHeight="1" x14ac:dyDescent="0.35">
      <c r="A136" s="180" t="s">
        <v>285</v>
      </c>
      <c r="B136" s="175" t="s">
        <v>523</v>
      </c>
      <c r="C136" s="176" t="s">
        <v>524</v>
      </c>
      <c r="D136" s="177" t="s">
        <v>170</v>
      </c>
      <c r="E136" s="176" t="s">
        <v>525</v>
      </c>
      <c r="F136" s="176" t="s">
        <v>526</v>
      </c>
      <c r="G136" s="177" t="s">
        <v>148</v>
      </c>
      <c r="H136" s="177" t="s">
        <v>160</v>
      </c>
      <c r="I136" s="76">
        <v>0</v>
      </c>
      <c r="J136" s="76">
        <v>21</v>
      </c>
      <c r="K136" s="154"/>
      <c r="L136" s="154">
        <v>19</v>
      </c>
      <c r="M136" s="75">
        <f>+L136/J136</f>
        <v>0.90476190476190477</v>
      </c>
      <c r="N136" s="177" t="s">
        <v>282</v>
      </c>
      <c r="O136" s="176" t="s">
        <v>527</v>
      </c>
      <c r="P136" s="178"/>
      <c r="Q136" s="179" t="s">
        <v>522</v>
      </c>
    </row>
    <row r="137" spans="1:17" s="21" customFormat="1" ht="58.5" customHeight="1" x14ac:dyDescent="0.35">
      <c r="A137" s="180" t="s">
        <v>290</v>
      </c>
      <c r="B137" s="175" t="s">
        <v>528</v>
      </c>
      <c r="C137" s="176" t="s">
        <v>529</v>
      </c>
      <c r="D137" s="177" t="s">
        <v>170</v>
      </c>
      <c r="E137" s="176" t="s">
        <v>530</v>
      </c>
      <c r="F137" s="176" t="s">
        <v>531</v>
      </c>
      <c r="G137" s="177" t="s">
        <v>148</v>
      </c>
      <c r="H137" s="177" t="s">
        <v>160</v>
      </c>
      <c r="I137" s="76">
        <v>0</v>
      </c>
      <c r="J137" s="76">
        <v>3</v>
      </c>
      <c r="K137" s="154"/>
      <c r="L137" s="154">
        <v>0</v>
      </c>
      <c r="M137" s="75">
        <f t="shared" ref="M137:M150" si="9">+L137/J137</f>
        <v>0</v>
      </c>
      <c r="N137" s="177" t="s">
        <v>282</v>
      </c>
      <c r="O137" s="176" t="s">
        <v>532</v>
      </c>
      <c r="P137" s="178" t="s">
        <v>533</v>
      </c>
      <c r="Q137" s="179" t="s">
        <v>522</v>
      </c>
    </row>
    <row r="138" spans="1:17" s="21" customFormat="1" ht="58.5" customHeight="1" x14ac:dyDescent="0.35">
      <c r="A138" s="180" t="s">
        <v>120</v>
      </c>
      <c r="B138" s="175" t="s">
        <v>534</v>
      </c>
      <c r="C138" s="176" t="s">
        <v>535</v>
      </c>
      <c r="D138" s="177" t="s">
        <v>170</v>
      </c>
      <c r="E138" s="176" t="s">
        <v>536</v>
      </c>
      <c r="F138" s="176" t="s">
        <v>537</v>
      </c>
      <c r="G138" s="177" t="s">
        <v>538</v>
      </c>
      <c r="H138" s="177" t="s">
        <v>160</v>
      </c>
      <c r="I138" s="76">
        <v>96</v>
      </c>
      <c r="J138" s="76">
        <v>286</v>
      </c>
      <c r="K138" s="154"/>
      <c r="L138" s="154">
        <v>286</v>
      </c>
      <c r="M138" s="75">
        <f t="shared" si="9"/>
        <v>1</v>
      </c>
      <c r="N138" s="177" t="s">
        <v>282</v>
      </c>
      <c r="O138" s="176" t="s">
        <v>539</v>
      </c>
      <c r="P138" s="178" t="s">
        <v>540</v>
      </c>
      <c r="Q138" s="179" t="s">
        <v>522</v>
      </c>
    </row>
    <row r="139" spans="1:17" s="21" customFormat="1" ht="58.5" customHeight="1" x14ac:dyDescent="0.35">
      <c r="A139" s="180" t="s">
        <v>121</v>
      </c>
      <c r="B139" s="175" t="s">
        <v>541</v>
      </c>
      <c r="C139" s="176" t="s">
        <v>542</v>
      </c>
      <c r="D139" s="177" t="s">
        <v>170</v>
      </c>
      <c r="E139" s="176" t="s">
        <v>543</v>
      </c>
      <c r="F139" s="176" t="s">
        <v>544</v>
      </c>
      <c r="G139" s="177" t="s">
        <v>148</v>
      </c>
      <c r="H139" s="177" t="s">
        <v>160</v>
      </c>
      <c r="I139" s="76">
        <v>5</v>
      </c>
      <c r="J139" s="76">
        <v>5</v>
      </c>
      <c r="K139" s="154"/>
      <c r="L139" s="154">
        <v>0</v>
      </c>
      <c r="M139" s="75">
        <f t="shared" si="9"/>
        <v>0</v>
      </c>
      <c r="N139" s="177" t="s">
        <v>282</v>
      </c>
      <c r="O139" s="176" t="s">
        <v>545</v>
      </c>
      <c r="P139" s="178" t="s">
        <v>546</v>
      </c>
      <c r="Q139" s="179" t="s">
        <v>522</v>
      </c>
    </row>
    <row r="140" spans="1:17" s="21" customFormat="1" ht="58.5" customHeight="1" x14ac:dyDescent="0.35">
      <c r="A140" s="180" t="s">
        <v>305</v>
      </c>
      <c r="B140" s="175" t="s">
        <v>547</v>
      </c>
      <c r="C140" s="176" t="s">
        <v>548</v>
      </c>
      <c r="D140" s="177" t="s">
        <v>138</v>
      </c>
      <c r="E140" s="176" t="s">
        <v>549</v>
      </c>
      <c r="F140" s="176" t="s">
        <v>550</v>
      </c>
      <c r="G140" s="177" t="s">
        <v>148</v>
      </c>
      <c r="H140" s="177" t="s">
        <v>160</v>
      </c>
      <c r="I140" s="76">
        <v>5</v>
      </c>
      <c r="J140" s="76">
        <v>5</v>
      </c>
      <c r="K140" s="154"/>
      <c r="L140" s="154">
        <v>0</v>
      </c>
      <c r="M140" s="75">
        <f t="shared" si="9"/>
        <v>0</v>
      </c>
      <c r="N140" s="177" t="s">
        <v>282</v>
      </c>
      <c r="O140" s="176" t="s">
        <v>551</v>
      </c>
      <c r="P140" s="178" t="s">
        <v>552</v>
      </c>
      <c r="Q140" s="179" t="s">
        <v>522</v>
      </c>
    </row>
    <row r="141" spans="1:17" s="21" customFormat="1" ht="58.5" customHeight="1" x14ac:dyDescent="0.35">
      <c r="A141" s="180" t="s">
        <v>310</v>
      </c>
      <c r="B141" s="175" t="s">
        <v>553</v>
      </c>
      <c r="C141" s="176" t="s">
        <v>554</v>
      </c>
      <c r="D141" s="177" t="s">
        <v>170</v>
      </c>
      <c r="E141" s="176" t="s">
        <v>555</v>
      </c>
      <c r="F141" s="176" t="s">
        <v>556</v>
      </c>
      <c r="G141" s="177" t="s">
        <v>148</v>
      </c>
      <c r="H141" s="177" t="s">
        <v>160</v>
      </c>
      <c r="I141" s="76">
        <v>4</v>
      </c>
      <c r="J141" s="76">
        <v>4</v>
      </c>
      <c r="K141" s="154"/>
      <c r="L141" s="154">
        <v>1</v>
      </c>
      <c r="M141" s="75">
        <f t="shared" si="9"/>
        <v>0.25</v>
      </c>
      <c r="N141" s="177" t="s">
        <v>282</v>
      </c>
      <c r="O141" s="176" t="s">
        <v>557</v>
      </c>
      <c r="P141" s="178"/>
      <c r="Q141" s="179" t="s">
        <v>522</v>
      </c>
    </row>
    <row r="142" spans="1:17" s="21" customFormat="1" ht="58.5" customHeight="1" x14ac:dyDescent="0.35">
      <c r="A142" s="180" t="s">
        <v>315</v>
      </c>
      <c r="B142" s="175" t="s">
        <v>558</v>
      </c>
      <c r="C142" s="176" t="s">
        <v>559</v>
      </c>
      <c r="D142" s="177" t="s">
        <v>170</v>
      </c>
      <c r="E142" s="176" t="s">
        <v>560</v>
      </c>
      <c r="F142" s="176" t="s">
        <v>561</v>
      </c>
      <c r="G142" s="177" t="s">
        <v>148</v>
      </c>
      <c r="H142" s="177" t="s">
        <v>160</v>
      </c>
      <c r="I142" s="76">
        <v>32</v>
      </c>
      <c r="J142" s="76">
        <v>32</v>
      </c>
      <c r="K142" s="154"/>
      <c r="L142" s="154">
        <v>32</v>
      </c>
      <c r="M142" s="75">
        <f t="shared" si="9"/>
        <v>1</v>
      </c>
      <c r="N142" s="177" t="s">
        <v>173</v>
      </c>
      <c r="O142" s="176" t="s">
        <v>562</v>
      </c>
      <c r="P142" s="178" t="s">
        <v>563</v>
      </c>
      <c r="Q142" s="179" t="s">
        <v>522</v>
      </c>
    </row>
    <row r="143" spans="1:17" s="21" customFormat="1" ht="58.5" customHeight="1" x14ac:dyDescent="0.35">
      <c r="A143" s="180" t="s">
        <v>321</v>
      </c>
      <c r="B143" s="175" t="s">
        <v>564</v>
      </c>
      <c r="C143" s="176" t="s">
        <v>565</v>
      </c>
      <c r="D143" s="177" t="s">
        <v>170</v>
      </c>
      <c r="E143" s="176" t="s">
        <v>566</v>
      </c>
      <c r="F143" s="176" t="s">
        <v>567</v>
      </c>
      <c r="G143" s="177" t="s">
        <v>148</v>
      </c>
      <c r="H143" s="177" t="s">
        <v>160</v>
      </c>
      <c r="I143" s="76">
        <v>32</v>
      </c>
      <c r="J143" s="76">
        <v>32</v>
      </c>
      <c r="K143" s="154"/>
      <c r="L143" s="154">
        <v>32</v>
      </c>
      <c r="M143" s="75">
        <f t="shared" si="9"/>
        <v>1</v>
      </c>
      <c r="N143" s="177" t="s">
        <v>282</v>
      </c>
      <c r="O143" s="176" t="s">
        <v>568</v>
      </c>
      <c r="P143" s="178" t="s">
        <v>569</v>
      </c>
      <c r="Q143" s="179" t="s">
        <v>522</v>
      </c>
    </row>
    <row r="144" spans="1:17" s="21" customFormat="1" ht="58.5" customHeight="1" x14ac:dyDescent="0.35">
      <c r="A144" s="180" t="s">
        <v>412</v>
      </c>
      <c r="B144" s="175" t="s">
        <v>570</v>
      </c>
      <c r="C144" s="176" t="s">
        <v>571</v>
      </c>
      <c r="D144" s="177" t="s">
        <v>170</v>
      </c>
      <c r="E144" s="176" t="s">
        <v>572</v>
      </c>
      <c r="F144" s="176" t="s">
        <v>573</v>
      </c>
      <c r="G144" s="177" t="s">
        <v>148</v>
      </c>
      <c r="H144" s="177" t="s">
        <v>160</v>
      </c>
      <c r="I144" s="76">
        <v>409</v>
      </c>
      <c r="J144" s="76">
        <v>409</v>
      </c>
      <c r="K144" s="154"/>
      <c r="L144" s="154">
        <v>360</v>
      </c>
      <c r="M144" s="75">
        <f t="shared" si="9"/>
        <v>0.88019559902200484</v>
      </c>
      <c r="N144" s="177" t="s">
        <v>282</v>
      </c>
      <c r="O144" s="176" t="s">
        <v>574</v>
      </c>
      <c r="P144" s="178" t="s">
        <v>575</v>
      </c>
      <c r="Q144" s="179" t="s">
        <v>522</v>
      </c>
    </row>
    <row r="145" spans="1:17" s="21" customFormat="1" ht="58.5" customHeight="1" x14ac:dyDescent="0.35">
      <c r="A145" s="180" t="s">
        <v>331</v>
      </c>
      <c r="B145" s="175" t="s">
        <v>576</v>
      </c>
      <c r="C145" s="176" t="s">
        <v>577</v>
      </c>
      <c r="D145" s="177" t="s">
        <v>170</v>
      </c>
      <c r="E145" s="176" t="s">
        <v>578</v>
      </c>
      <c r="F145" s="176" t="s">
        <v>579</v>
      </c>
      <c r="G145" s="177" t="s">
        <v>148</v>
      </c>
      <c r="H145" s="177" t="s">
        <v>160</v>
      </c>
      <c r="I145" s="76">
        <v>0</v>
      </c>
      <c r="J145" s="76">
        <v>60</v>
      </c>
      <c r="K145" s="154"/>
      <c r="L145" s="154">
        <v>2</v>
      </c>
      <c r="M145" s="75">
        <f t="shared" si="9"/>
        <v>3.3333333333333333E-2</v>
      </c>
      <c r="N145" s="177" t="s">
        <v>282</v>
      </c>
      <c r="O145" s="176" t="s">
        <v>580</v>
      </c>
      <c r="P145" s="178"/>
      <c r="Q145" s="179" t="s">
        <v>581</v>
      </c>
    </row>
    <row r="146" spans="1:17" s="21" customFormat="1" ht="58.5" customHeight="1" x14ac:dyDescent="0.35">
      <c r="A146" s="180" t="s">
        <v>426</v>
      </c>
      <c r="B146" s="175" t="s">
        <v>582</v>
      </c>
      <c r="C146" s="176" t="s">
        <v>583</v>
      </c>
      <c r="D146" s="177" t="s">
        <v>170</v>
      </c>
      <c r="E146" s="176" t="s">
        <v>584</v>
      </c>
      <c r="F146" s="176" t="s">
        <v>585</v>
      </c>
      <c r="G146" s="177" t="s">
        <v>148</v>
      </c>
      <c r="H146" s="177" t="s">
        <v>160</v>
      </c>
      <c r="I146" s="76">
        <v>4</v>
      </c>
      <c r="J146" s="76">
        <v>4</v>
      </c>
      <c r="K146" s="154"/>
      <c r="L146" s="154">
        <v>2</v>
      </c>
      <c r="M146" s="75">
        <f t="shared" si="9"/>
        <v>0.5</v>
      </c>
      <c r="N146" s="177" t="s">
        <v>282</v>
      </c>
      <c r="O146" s="176" t="s">
        <v>586</v>
      </c>
      <c r="P146" s="178"/>
      <c r="Q146" s="179" t="s">
        <v>581</v>
      </c>
    </row>
    <row r="147" spans="1:17" s="21" customFormat="1" ht="58.5" customHeight="1" x14ac:dyDescent="0.35">
      <c r="A147" s="180" t="s">
        <v>433</v>
      </c>
      <c r="B147" s="175" t="s">
        <v>587</v>
      </c>
      <c r="C147" s="176" t="s">
        <v>588</v>
      </c>
      <c r="D147" s="177" t="s">
        <v>138</v>
      </c>
      <c r="E147" s="176" t="s">
        <v>589</v>
      </c>
      <c r="F147" s="176" t="s">
        <v>590</v>
      </c>
      <c r="G147" s="177" t="s">
        <v>148</v>
      </c>
      <c r="H147" s="177" t="s">
        <v>160</v>
      </c>
      <c r="I147" s="76">
        <v>4</v>
      </c>
      <c r="J147" s="76">
        <v>4</v>
      </c>
      <c r="K147" s="154"/>
      <c r="L147" s="154">
        <v>2</v>
      </c>
      <c r="M147" s="75">
        <f t="shared" si="9"/>
        <v>0.5</v>
      </c>
      <c r="N147" s="177" t="s">
        <v>282</v>
      </c>
      <c r="O147" s="176" t="s">
        <v>586</v>
      </c>
      <c r="P147" s="178"/>
      <c r="Q147" s="179" t="s">
        <v>581</v>
      </c>
    </row>
    <row r="148" spans="1:17" s="21" customFormat="1" ht="58.5" customHeight="1" x14ac:dyDescent="0.35">
      <c r="A148" s="180" t="s">
        <v>591</v>
      </c>
      <c r="B148" s="175" t="s">
        <v>592</v>
      </c>
      <c r="C148" s="176" t="s">
        <v>593</v>
      </c>
      <c r="D148" s="177" t="s">
        <v>170</v>
      </c>
      <c r="E148" s="176" t="s">
        <v>594</v>
      </c>
      <c r="F148" s="176" t="s">
        <v>595</v>
      </c>
      <c r="G148" s="177" t="s">
        <v>148</v>
      </c>
      <c r="H148" s="177" t="s">
        <v>160</v>
      </c>
      <c r="I148" s="76">
        <v>0</v>
      </c>
      <c r="J148" s="76">
        <v>2</v>
      </c>
      <c r="K148" s="154"/>
      <c r="L148" s="154">
        <v>1</v>
      </c>
      <c r="M148" s="75">
        <f t="shared" si="9"/>
        <v>0.5</v>
      </c>
      <c r="N148" s="177" t="s">
        <v>282</v>
      </c>
      <c r="O148" s="176" t="s">
        <v>596</v>
      </c>
      <c r="P148" s="178"/>
      <c r="Q148" s="179" t="s">
        <v>522</v>
      </c>
    </row>
    <row r="149" spans="1:17" s="21" customFormat="1" ht="58.5" customHeight="1" x14ac:dyDescent="0.35">
      <c r="A149" s="180" t="s">
        <v>597</v>
      </c>
      <c r="B149" s="175" t="s">
        <v>598</v>
      </c>
      <c r="C149" s="176" t="s">
        <v>599</v>
      </c>
      <c r="D149" s="177" t="s">
        <v>138</v>
      </c>
      <c r="E149" s="176" t="s">
        <v>600</v>
      </c>
      <c r="F149" s="176" t="s">
        <v>601</v>
      </c>
      <c r="G149" s="177" t="s">
        <v>148</v>
      </c>
      <c r="H149" s="177" t="s">
        <v>160</v>
      </c>
      <c r="I149" s="76">
        <v>0</v>
      </c>
      <c r="J149" s="76">
        <v>68</v>
      </c>
      <c r="K149" s="154"/>
      <c r="L149" s="154">
        <v>68</v>
      </c>
      <c r="M149" s="75">
        <f t="shared" si="9"/>
        <v>1</v>
      </c>
      <c r="N149" s="177" t="s">
        <v>282</v>
      </c>
      <c r="O149" s="176" t="s">
        <v>602</v>
      </c>
      <c r="P149" s="178" t="s">
        <v>603</v>
      </c>
      <c r="Q149" s="179" t="s">
        <v>522</v>
      </c>
    </row>
    <row r="150" spans="1:17" s="21" customFormat="1" ht="58.5" customHeight="1" thickBot="1" x14ac:dyDescent="0.4">
      <c r="A150" s="181" t="s">
        <v>604</v>
      </c>
      <c r="B150" s="182" t="s">
        <v>605</v>
      </c>
      <c r="C150" s="183" t="s">
        <v>606</v>
      </c>
      <c r="D150" s="184" t="s">
        <v>170</v>
      </c>
      <c r="E150" s="183" t="s">
        <v>607</v>
      </c>
      <c r="F150" s="183" t="s">
        <v>608</v>
      </c>
      <c r="G150" s="184" t="s">
        <v>148</v>
      </c>
      <c r="H150" s="184" t="s">
        <v>160</v>
      </c>
      <c r="I150" s="87">
        <v>0</v>
      </c>
      <c r="J150" s="87">
        <v>5</v>
      </c>
      <c r="K150" s="160"/>
      <c r="L150" s="160">
        <v>2</v>
      </c>
      <c r="M150" s="86">
        <f t="shared" si="9"/>
        <v>0.4</v>
      </c>
      <c r="N150" s="184" t="s">
        <v>282</v>
      </c>
      <c r="O150" s="183" t="s">
        <v>602</v>
      </c>
      <c r="P150" s="185"/>
      <c r="Q150" s="186" t="s">
        <v>522</v>
      </c>
    </row>
    <row r="151" spans="1:17" ht="15.75" thickBot="1" x14ac:dyDescent="0.3"/>
    <row r="152" spans="1:17" ht="24" thickBot="1" x14ac:dyDescent="0.3">
      <c r="A152" s="47" t="s">
        <v>0</v>
      </c>
      <c r="B152" s="48"/>
      <c r="C152" s="48"/>
      <c r="D152" s="49"/>
      <c r="E152" s="50" t="s">
        <v>68</v>
      </c>
      <c r="F152" s="51"/>
      <c r="G152" s="51"/>
      <c r="H152" s="51"/>
      <c r="I152" s="51"/>
      <c r="J152" s="51"/>
      <c r="K152" s="51"/>
      <c r="L152" s="52"/>
      <c r="M152" s="53" t="s">
        <v>1</v>
      </c>
      <c r="N152" s="54"/>
      <c r="O152" s="55"/>
      <c r="P152" s="56">
        <v>2800</v>
      </c>
      <c r="Q152" s="57"/>
    </row>
    <row r="153" spans="1:17" ht="27.75" customHeight="1" thickBot="1" x14ac:dyDescent="0.3">
      <c r="A153" s="53" t="s">
        <v>111</v>
      </c>
      <c r="B153" s="54"/>
      <c r="C153" s="54"/>
      <c r="D153" s="58"/>
      <c r="E153" s="50" t="s">
        <v>609</v>
      </c>
      <c r="F153" s="51"/>
      <c r="G153" s="51"/>
      <c r="H153" s="51"/>
      <c r="I153" s="51"/>
      <c r="J153" s="51"/>
      <c r="K153" s="51"/>
      <c r="L153" s="52"/>
      <c r="M153" s="47" t="s">
        <v>161</v>
      </c>
      <c r="N153" s="48"/>
      <c r="O153" s="59"/>
      <c r="P153" s="56" t="s">
        <v>166</v>
      </c>
      <c r="Q153" s="57"/>
    </row>
    <row r="154" spans="1:17" s="163" customFormat="1" x14ac:dyDescent="0.25">
      <c r="A154" s="162"/>
      <c r="B154" s="162"/>
      <c r="C154" s="162"/>
      <c r="D154" s="162"/>
      <c r="E154" s="162"/>
      <c r="F154" s="162"/>
      <c r="G154" s="162"/>
      <c r="H154" s="162"/>
      <c r="I154" s="162"/>
      <c r="J154" s="162"/>
      <c r="K154" s="162"/>
      <c r="L154" s="162"/>
      <c r="M154" s="162"/>
      <c r="N154" s="162"/>
      <c r="O154" s="162"/>
      <c r="P154" s="162"/>
      <c r="Q154" s="162"/>
    </row>
    <row r="155" spans="1:17" ht="30" customHeight="1" x14ac:dyDescent="0.25">
      <c r="A155" s="162"/>
      <c r="B155" s="162"/>
      <c r="C155" s="162"/>
      <c r="D155" s="162"/>
      <c r="E155" s="162"/>
      <c r="F155" s="162"/>
      <c r="G155" s="162"/>
      <c r="H155" s="162"/>
      <c r="I155" s="162"/>
      <c r="J155" s="162"/>
      <c r="K155" s="45" t="s">
        <v>3</v>
      </c>
      <c r="L155" s="46"/>
      <c r="M155" s="34" t="s">
        <v>106</v>
      </c>
      <c r="N155" s="35" t="s">
        <v>107</v>
      </c>
      <c r="O155" s="36" t="s">
        <v>108</v>
      </c>
      <c r="P155" s="37" t="s">
        <v>4</v>
      </c>
      <c r="Q155" s="162"/>
    </row>
    <row r="156" spans="1:17" x14ac:dyDescent="0.25">
      <c r="A156" s="162"/>
      <c r="B156" s="162"/>
      <c r="C156" s="162"/>
      <c r="D156" s="162"/>
      <c r="E156" s="162"/>
      <c r="F156" s="162"/>
      <c r="G156" s="162"/>
      <c r="H156" s="162"/>
      <c r="I156" s="162"/>
      <c r="J156" s="162"/>
      <c r="K156" s="164"/>
      <c r="L156" s="164"/>
      <c r="M156" s="11" t="s">
        <v>5</v>
      </c>
      <c r="N156" s="12" t="s">
        <v>19</v>
      </c>
      <c r="O156" s="13" t="s">
        <v>20</v>
      </c>
      <c r="P156" s="14" t="s">
        <v>6</v>
      </c>
      <c r="Q156" s="162"/>
    </row>
    <row r="157" spans="1:17" ht="15.75" thickBot="1" x14ac:dyDescent="0.3">
      <c r="A157" s="162"/>
      <c r="B157" s="162"/>
      <c r="C157" s="162"/>
      <c r="D157" s="162"/>
      <c r="E157" s="162"/>
      <c r="F157" s="162"/>
      <c r="G157" s="162"/>
      <c r="H157" s="162"/>
      <c r="I157" s="162"/>
      <c r="J157" s="162"/>
      <c r="K157" s="162"/>
      <c r="L157" s="162"/>
      <c r="M157" s="9"/>
      <c r="N157" s="9"/>
      <c r="O157" s="9"/>
      <c r="P157" s="9"/>
      <c r="Q157" s="9"/>
    </row>
    <row r="158" spans="1:17" ht="60.75" thickBot="1" x14ac:dyDescent="0.3">
      <c r="A158" s="165" t="s">
        <v>105</v>
      </c>
      <c r="B158" s="166" t="s">
        <v>113</v>
      </c>
      <c r="C158" s="166" t="s">
        <v>114</v>
      </c>
      <c r="D158" s="166" t="s">
        <v>12</v>
      </c>
      <c r="E158" s="166" t="s">
        <v>10</v>
      </c>
      <c r="F158" s="166" t="s">
        <v>11</v>
      </c>
      <c r="G158" s="166" t="s">
        <v>115</v>
      </c>
      <c r="H158" s="166" t="s">
        <v>7</v>
      </c>
      <c r="I158" s="166" t="s">
        <v>9</v>
      </c>
      <c r="J158" s="166" t="s">
        <v>13</v>
      </c>
      <c r="K158" s="166" t="s">
        <v>14</v>
      </c>
      <c r="L158" s="166" t="s">
        <v>18</v>
      </c>
      <c r="M158" s="166" t="s">
        <v>17</v>
      </c>
      <c r="N158" s="166" t="s">
        <v>15</v>
      </c>
      <c r="O158" s="166" t="s">
        <v>8</v>
      </c>
      <c r="P158" s="166" t="s">
        <v>16</v>
      </c>
      <c r="Q158" s="167" t="s">
        <v>112</v>
      </c>
    </row>
    <row r="159" spans="1:17" s="21" customFormat="1" ht="102.75" customHeight="1" x14ac:dyDescent="0.35">
      <c r="A159" s="187" t="s">
        <v>109</v>
      </c>
      <c r="B159" s="188" t="s">
        <v>610</v>
      </c>
      <c r="C159" s="189" t="s">
        <v>611</v>
      </c>
      <c r="D159" s="190" t="s">
        <v>170</v>
      </c>
      <c r="E159" s="191" t="s">
        <v>612</v>
      </c>
      <c r="F159" s="192" t="s">
        <v>613</v>
      </c>
      <c r="G159" s="190" t="s">
        <v>614</v>
      </c>
      <c r="H159" s="190" t="s">
        <v>160</v>
      </c>
      <c r="I159" s="18">
        <v>10</v>
      </c>
      <c r="J159" s="18">
        <v>11</v>
      </c>
      <c r="K159" s="19"/>
      <c r="L159" s="19">
        <v>3</v>
      </c>
      <c r="M159" s="31">
        <f t="shared" ref="M159:M166" si="10">+L159/J159</f>
        <v>0.27272727272727271</v>
      </c>
      <c r="N159" s="193" t="s">
        <v>173</v>
      </c>
      <c r="O159" s="194" t="s">
        <v>484</v>
      </c>
      <c r="P159" s="18"/>
      <c r="Q159" s="195" t="s">
        <v>615</v>
      </c>
    </row>
    <row r="160" spans="1:17" s="21" customFormat="1" ht="102.75" customHeight="1" x14ac:dyDescent="0.35">
      <c r="A160" s="100" t="s">
        <v>285</v>
      </c>
      <c r="B160" s="196" t="s">
        <v>616</v>
      </c>
      <c r="C160" s="197" t="s">
        <v>617</v>
      </c>
      <c r="D160" s="198" t="s">
        <v>170</v>
      </c>
      <c r="E160" s="197" t="s">
        <v>618</v>
      </c>
      <c r="F160" s="199" t="s">
        <v>613</v>
      </c>
      <c r="G160" s="198" t="s">
        <v>148</v>
      </c>
      <c r="H160" s="198" t="s">
        <v>160</v>
      </c>
      <c r="I160" s="28">
        <v>10</v>
      </c>
      <c r="J160" s="28">
        <v>11</v>
      </c>
      <c r="K160" s="29"/>
      <c r="L160" s="29">
        <v>2</v>
      </c>
      <c r="M160" s="32">
        <f t="shared" si="10"/>
        <v>0.18181818181818182</v>
      </c>
      <c r="N160" s="200" t="s">
        <v>173</v>
      </c>
      <c r="O160" s="198" t="s">
        <v>484</v>
      </c>
      <c r="P160" s="28"/>
      <c r="Q160" s="201" t="s">
        <v>619</v>
      </c>
    </row>
    <row r="161" spans="1:17" s="21" customFormat="1" ht="102.75" customHeight="1" x14ac:dyDescent="0.35">
      <c r="A161" s="100" t="s">
        <v>290</v>
      </c>
      <c r="B161" s="196" t="s">
        <v>620</v>
      </c>
      <c r="C161" s="197" t="s">
        <v>621</v>
      </c>
      <c r="D161" s="198" t="s">
        <v>170</v>
      </c>
      <c r="E161" s="197" t="s">
        <v>622</v>
      </c>
      <c r="F161" s="199" t="s">
        <v>623</v>
      </c>
      <c r="G161" s="198" t="s">
        <v>148</v>
      </c>
      <c r="H161" s="198" t="s">
        <v>160</v>
      </c>
      <c r="I161" s="28">
        <v>9</v>
      </c>
      <c r="J161" s="28">
        <v>10</v>
      </c>
      <c r="K161" s="29"/>
      <c r="L161" s="29">
        <v>1</v>
      </c>
      <c r="M161" s="32">
        <f t="shared" si="10"/>
        <v>0.1</v>
      </c>
      <c r="N161" s="200" t="s">
        <v>173</v>
      </c>
      <c r="O161" s="198" t="s">
        <v>484</v>
      </c>
      <c r="P161" s="28"/>
      <c r="Q161" s="201" t="s">
        <v>619</v>
      </c>
    </row>
    <row r="162" spans="1:17" s="21" customFormat="1" ht="102.75" customHeight="1" x14ac:dyDescent="0.35">
      <c r="A162" s="100" t="s">
        <v>120</v>
      </c>
      <c r="B162" s="196" t="s">
        <v>624</v>
      </c>
      <c r="C162" s="197" t="s">
        <v>625</v>
      </c>
      <c r="D162" s="198" t="s">
        <v>170</v>
      </c>
      <c r="E162" s="197" t="s">
        <v>626</v>
      </c>
      <c r="F162" s="199" t="s">
        <v>627</v>
      </c>
      <c r="G162" s="198" t="s">
        <v>148</v>
      </c>
      <c r="H162" s="198" t="s">
        <v>160</v>
      </c>
      <c r="I162" s="28">
        <v>0</v>
      </c>
      <c r="J162" s="28">
        <v>10</v>
      </c>
      <c r="K162" s="29"/>
      <c r="L162" s="202">
        <v>0</v>
      </c>
      <c r="M162" s="32">
        <f t="shared" si="10"/>
        <v>0</v>
      </c>
      <c r="N162" s="200" t="s">
        <v>282</v>
      </c>
      <c r="O162" s="198" t="s">
        <v>628</v>
      </c>
      <c r="P162" s="203" t="s">
        <v>629</v>
      </c>
      <c r="Q162" s="201" t="s">
        <v>630</v>
      </c>
    </row>
    <row r="163" spans="1:17" s="21" customFormat="1" ht="102.75" customHeight="1" x14ac:dyDescent="0.35">
      <c r="A163" s="204" t="s">
        <v>121</v>
      </c>
      <c r="B163" s="196" t="s">
        <v>631</v>
      </c>
      <c r="C163" s="197" t="s">
        <v>632</v>
      </c>
      <c r="D163" s="198" t="s">
        <v>170</v>
      </c>
      <c r="E163" s="197" t="s">
        <v>633</v>
      </c>
      <c r="F163" s="199" t="s">
        <v>634</v>
      </c>
      <c r="G163" s="198" t="s">
        <v>148</v>
      </c>
      <c r="H163" s="198" t="s">
        <v>160</v>
      </c>
      <c r="I163" s="205">
        <v>6</v>
      </c>
      <c r="J163" s="205">
        <v>6</v>
      </c>
      <c r="K163" s="202"/>
      <c r="L163" s="202">
        <v>2</v>
      </c>
      <c r="M163" s="32">
        <f t="shared" si="10"/>
        <v>0.33333333333333331</v>
      </c>
      <c r="N163" s="200" t="s">
        <v>282</v>
      </c>
      <c r="O163" s="198" t="s">
        <v>628</v>
      </c>
      <c r="P163" s="205"/>
      <c r="Q163" s="201" t="s">
        <v>635</v>
      </c>
    </row>
    <row r="164" spans="1:17" s="21" customFormat="1" ht="102.75" customHeight="1" x14ac:dyDescent="0.35">
      <c r="A164" s="204" t="s">
        <v>305</v>
      </c>
      <c r="B164" s="196" t="s">
        <v>636</v>
      </c>
      <c r="C164" s="197" t="s">
        <v>637</v>
      </c>
      <c r="D164" s="198" t="s">
        <v>170</v>
      </c>
      <c r="E164" s="197" t="s">
        <v>638</v>
      </c>
      <c r="F164" s="199" t="s">
        <v>639</v>
      </c>
      <c r="G164" s="198" t="s">
        <v>148</v>
      </c>
      <c r="H164" s="198" t="s">
        <v>160</v>
      </c>
      <c r="I164" s="205">
        <v>6</v>
      </c>
      <c r="J164" s="205">
        <v>6</v>
      </c>
      <c r="K164" s="202"/>
      <c r="L164" s="202">
        <v>1</v>
      </c>
      <c r="M164" s="32">
        <f t="shared" si="10"/>
        <v>0.16666666666666666</v>
      </c>
      <c r="N164" s="200" t="s">
        <v>282</v>
      </c>
      <c r="O164" s="198" t="s">
        <v>628</v>
      </c>
      <c r="P164" s="206" t="s">
        <v>640</v>
      </c>
      <c r="Q164" s="201" t="s">
        <v>630</v>
      </c>
    </row>
    <row r="165" spans="1:17" s="21" customFormat="1" ht="102.75" customHeight="1" x14ac:dyDescent="0.35">
      <c r="A165" s="204" t="s">
        <v>310</v>
      </c>
      <c r="B165" s="196" t="s">
        <v>641</v>
      </c>
      <c r="C165" s="197" t="s">
        <v>642</v>
      </c>
      <c r="D165" s="198" t="s">
        <v>170</v>
      </c>
      <c r="E165" s="197" t="s">
        <v>643</v>
      </c>
      <c r="F165" s="199" t="s">
        <v>644</v>
      </c>
      <c r="G165" s="198" t="s">
        <v>148</v>
      </c>
      <c r="H165" s="198" t="s">
        <v>160</v>
      </c>
      <c r="I165" s="205">
        <v>0</v>
      </c>
      <c r="J165" s="205">
        <v>1</v>
      </c>
      <c r="K165" s="202"/>
      <c r="L165" s="202">
        <v>0</v>
      </c>
      <c r="M165" s="32">
        <f t="shared" si="10"/>
        <v>0</v>
      </c>
      <c r="N165" s="200" t="s">
        <v>282</v>
      </c>
      <c r="O165" s="198" t="s">
        <v>484</v>
      </c>
      <c r="P165" s="206" t="s">
        <v>645</v>
      </c>
      <c r="Q165" s="201" t="s">
        <v>635</v>
      </c>
    </row>
    <row r="166" spans="1:17" s="21" customFormat="1" ht="102.75" customHeight="1" thickBot="1" x14ac:dyDescent="0.4">
      <c r="A166" s="22" t="s">
        <v>315</v>
      </c>
      <c r="B166" s="207" t="s">
        <v>646</v>
      </c>
      <c r="C166" s="208" t="s">
        <v>647</v>
      </c>
      <c r="D166" s="209" t="s">
        <v>170</v>
      </c>
      <c r="E166" s="208" t="s">
        <v>648</v>
      </c>
      <c r="F166" s="210" t="s">
        <v>649</v>
      </c>
      <c r="G166" s="209" t="s">
        <v>148</v>
      </c>
      <c r="H166" s="209" t="s">
        <v>160</v>
      </c>
      <c r="I166" s="24">
        <v>0</v>
      </c>
      <c r="J166" s="24">
        <v>25</v>
      </c>
      <c r="K166" s="25"/>
      <c r="L166" s="25">
        <v>5</v>
      </c>
      <c r="M166" s="33">
        <f t="shared" si="10"/>
        <v>0.2</v>
      </c>
      <c r="N166" s="211" t="s">
        <v>282</v>
      </c>
      <c r="O166" s="209" t="s">
        <v>650</v>
      </c>
      <c r="P166" s="24"/>
      <c r="Q166" s="212" t="s">
        <v>651</v>
      </c>
    </row>
    <row r="167" spans="1:17" ht="15.75" thickBot="1" x14ac:dyDescent="0.3"/>
    <row r="168" spans="1:17" ht="24" thickBot="1" x14ac:dyDescent="0.3">
      <c r="A168" s="47" t="s">
        <v>0</v>
      </c>
      <c r="B168" s="48"/>
      <c r="C168" s="48"/>
      <c r="D168" s="49"/>
      <c r="E168" s="50" t="s">
        <v>652</v>
      </c>
      <c r="F168" s="51"/>
      <c r="G168" s="51"/>
      <c r="H168" s="51"/>
      <c r="I168" s="51"/>
      <c r="J168" s="51"/>
      <c r="K168" s="51"/>
      <c r="L168" s="52"/>
      <c r="M168" s="53" t="s">
        <v>1</v>
      </c>
      <c r="N168" s="54"/>
      <c r="O168" s="55"/>
      <c r="P168" s="56">
        <v>3900</v>
      </c>
      <c r="Q168" s="57"/>
    </row>
    <row r="169" spans="1:17" ht="27.75" customHeight="1" thickBot="1" x14ac:dyDescent="0.3">
      <c r="A169" s="53" t="s">
        <v>111</v>
      </c>
      <c r="B169" s="54"/>
      <c r="C169" s="54"/>
      <c r="D169" s="58"/>
      <c r="E169" s="50" t="s">
        <v>653</v>
      </c>
      <c r="F169" s="51"/>
      <c r="G169" s="51"/>
      <c r="H169" s="51"/>
      <c r="I169" s="51"/>
      <c r="J169" s="51"/>
      <c r="K169" s="51"/>
      <c r="L169" s="52"/>
      <c r="M169" s="47" t="s">
        <v>161</v>
      </c>
      <c r="N169" s="48"/>
      <c r="O169" s="59"/>
      <c r="P169" s="56" t="s">
        <v>166</v>
      </c>
      <c r="Q169" s="57"/>
    </row>
    <row r="170" spans="1:17" s="163" customFormat="1" x14ac:dyDescent="0.25">
      <c r="A170" s="162"/>
      <c r="B170" s="162"/>
      <c r="C170" s="162"/>
      <c r="D170" s="162"/>
      <c r="E170" s="162"/>
      <c r="F170" s="162"/>
      <c r="G170" s="162"/>
      <c r="H170" s="162"/>
      <c r="I170" s="162"/>
      <c r="J170" s="162"/>
      <c r="K170" s="162"/>
      <c r="L170" s="162"/>
      <c r="M170" s="162"/>
      <c r="N170" s="162"/>
      <c r="O170" s="162"/>
      <c r="P170" s="162"/>
      <c r="Q170" s="162"/>
    </row>
    <row r="171" spans="1:17" ht="30" customHeight="1" x14ac:dyDescent="0.25">
      <c r="A171" s="162"/>
      <c r="B171" s="162"/>
      <c r="C171" s="162"/>
      <c r="D171" s="162"/>
      <c r="E171" s="162"/>
      <c r="F171" s="162"/>
      <c r="G171" s="162"/>
      <c r="H171" s="162"/>
      <c r="I171" s="162"/>
      <c r="J171" s="162"/>
      <c r="K171" s="45" t="s">
        <v>3</v>
      </c>
      <c r="L171" s="46"/>
      <c r="M171" s="34" t="s">
        <v>106</v>
      </c>
      <c r="N171" s="35" t="s">
        <v>107</v>
      </c>
      <c r="O171" s="36" t="s">
        <v>108</v>
      </c>
      <c r="P171" s="37" t="s">
        <v>4</v>
      </c>
      <c r="Q171" s="162"/>
    </row>
    <row r="172" spans="1:17" x14ac:dyDescent="0.25">
      <c r="A172" s="162"/>
      <c r="B172" s="162"/>
      <c r="C172" s="162"/>
      <c r="D172" s="162"/>
      <c r="E172" s="162"/>
      <c r="F172" s="162"/>
      <c r="G172" s="162"/>
      <c r="H172" s="162"/>
      <c r="I172" s="162"/>
      <c r="J172" s="162"/>
      <c r="K172" s="164"/>
      <c r="L172" s="164"/>
      <c r="M172" s="11" t="s">
        <v>5</v>
      </c>
      <c r="N172" s="12" t="s">
        <v>19</v>
      </c>
      <c r="O172" s="13" t="s">
        <v>20</v>
      </c>
      <c r="P172" s="14" t="s">
        <v>6</v>
      </c>
      <c r="Q172" s="162"/>
    </row>
    <row r="173" spans="1:17" ht="15.75" thickBot="1" x14ac:dyDescent="0.3">
      <c r="A173" s="162"/>
      <c r="B173" s="162"/>
      <c r="C173" s="162"/>
      <c r="D173" s="162"/>
      <c r="E173" s="162"/>
      <c r="F173" s="162"/>
      <c r="G173" s="162"/>
      <c r="H173" s="162"/>
      <c r="I173" s="162"/>
      <c r="J173" s="162"/>
      <c r="K173" s="162"/>
      <c r="L173" s="162"/>
      <c r="M173" s="9"/>
      <c r="N173" s="9"/>
      <c r="O173" s="9"/>
      <c r="P173" s="9"/>
      <c r="Q173" s="9"/>
    </row>
    <row r="174" spans="1:17" ht="60.75" thickBot="1" x14ac:dyDescent="0.3">
      <c r="A174" s="15" t="s">
        <v>105</v>
      </c>
      <c r="B174" s="16" t="s">
        <v>113</v>
      </c>
      <c r="C174" s="16" t="s">
        <v>114</v>
      </c>
      <c r="D174" s="16" t="s">
        <v>12</v>
      </c>
      <c r="E174" s="16" t="s">
        <v>10</v>
      </c>
      <c r="F174" s="16" t="s">
        <v>11</v>
      </c>
      <c r="G174" s="16" t="s">
        <v>115</v>
      </c>
      <c r="H174" s="16" t="s">
        <v>7</v>
      </c>
      <c r="I174" s="16" t="s">
        <v>9</v>
      </c>
      <c r="J174" s="16" t="s">
        <v>13</v>
      </c>
      <c r="K174" s="16" t="s">
        <v>14</v>
      </c>
      <c r="L174" s="16" t="s">
        <v>18</v>
      </c>
      <c r="M174" s="16" t="s">
        <v>17</v>
      </c>
      <c r="N174" s="16" t="s">
        <v>15</v>
      </c>
      <c r="O174" s="16" t="s">
        <v>8</v>
      </c>
      <c r="P174" s="16" t="s">
        <v>16</v>
      </c>
      <c r="Q174" s="61" t="s">
        <v>112</v>
      </c>
    </row>
    <row r="175" spans="1:17" s="21" customFormat="1" ht="58.5" customHeight="1" x14ac:dyDescent="0.35">
      <c r="A175" s="213" t="s">
        <v>109</v>
      </c>
      <c r="B175" s="214" t="s">
        <v>654</v>
      </c>
      <c r="C175" s="215" t="s">
        <v>655</v>
      </c>
      <c r="D175" s="216" t="s">
        <v>170</v>
      </c>
      <c r="E175" s="215" t="s">
        <v>656</v>
      </c>
      <c r="F175" s="216" t="s">
        <v>657</v>
      </c>
      <c r="G175" s="216" t="s">
        <v>148</v>
      </c>
      <c r="H175" s="216" t="s">
        <v>160</v>
      </c>
      <c r="I175" s="148">
        <v>1500</v>
      </c>
      <c r="J175" s="148">
        <v>1000</v>
      </c>
      <c r="K175" s="146"/>
      <c r="L175" s="146">
        <v>0</v>
      </c>
      <c r="M175" s="147">
        <f>+L175/J175</f>
        <v>0</v>
      </c>
      <c r="N175" s="216" t="s">
        <v>282</v>
      </c>
      <c r="O175" s="216" t="s">
        <v>658</v>
      </c>
      <c r="P175" s="148"/>
      <c r="Q175" s="217" t="s">
        <v>659</v>
      </c>
    </row>
    <row r="176" spans="1:17" s="21" customFormat="1" ht="58.5" customHeight="1" x14ac:dyDescent="0.35">
      <c r="A176" s="100" t="s">
        <v>285</v>
      </c>
      <c r="B176" s="196" t="s">
        <v>660</v>
      </c>
      <c r="C176" s="197" t="s">
        <v>661</v>
      </c>
      <c r="D176" s="198" t="s">
        <v>170</v>
      </c>
      <c r="E176" s="197" t="s">
        <v>662</v>
      </c>
      <c r="F176" s="199" t="s">
        <v>663</v>
      </c>
      <c r="G176" s="198" t="s">
        <v>303</v>
      </c>
      <c r="H176" s="198" t="s">
        <v>160</v>
      </c>
      <c r="I176" s="28">
        <v>10</v>
      </c>
      <c r="J176" s="28">
        <v>10</v>
      </c>
      <c r="K176" s="29"/>
      <c r="L176" s="29">
        <v>0</v>
      </c>
      <c r="M176" s="32">
        <f t="shared" ref="M176:M180" si="11">+L176/J176</f>
        <v>0</v>
      </c>
      <c r="N176" s="198" t="s">
        <v>282</v>
      </c>
      <c r="O176" s="198" t="s">
        <v>664</v>
      </c>
      <c r="P176" s="28" t="s">
        <v>665</v>
      </c>
      <c r="Q176" s="218" t="s">
        <v>659</v>
      </c>
    </row>
    <row r="177" spans="1:17" s="21" customFormat="1" ht="58.5" customHeight="1" x14ac:dyDescent="0.35">
      <c r="A177" s="100" t="s">
        <v>290</v>
      </c>
      <c r="B177" s="196" t="s">
        <v>666</v>
      </c>
      <c r="C177" s="197" t="s">
        <v>667</v>
      </c>
      <c r="D177" s="198" t="s">
        <v>170</v>
      </c>
      <c r="E177" s="197" t="s">
        <v>668</v>
      </c>
      <c r="F177" s="199" t="s">
        <v>669</v>
      </c>
      <c r="G177" s="198" t="s">
        <v>148</v>
      </c>
      <c r="H177" s="198" t="s">
        <v>160</v>
      </c>
      <c r="I177" s="28">
        <v>55</v>
      </c>
      <c r="J177" s="28">
        <v>55</v>
      </c>
      <c r="K177" s="29"/>
      <c r="L177" s="29">
        <v>15</v>
      </c>
      <c r="M177" s="32">
        <f t="shared" si="11"/>
        <v>0.27272727272727271</v>
      </c>
      <c r="N177" s="198" t="s">
        <v>282</v>
      </c>
      <c r="O177" s="198" t="s">
        <v>670</v>
      </c>
      <c r="P177" s="28"/>
      <c r="Q177" s="218" t="s">
        <v>659</v>
      </c>
    </row>
    <row r="178" spans="1:17" s="21" customFormat="1" ht="58.5" customHeight="1" x14ac:dyDescent="0.35">
      <c r="A178" s="100" t="s">
        <v>120</v>
      </c>
      <c r="B178" s="196" t="s">
        <v>671</v>
      </c>
      <c r="C178" s="197" t="s">
        <v>672</v>
      </c>
      <c r="D178" s="198" t="s">
        <v>170</v>
      </c>
      <c r="E178" s="197" t="s">
        <v>673</v>
      </c>
      <c r="F178" s="199" t="s">
        <v>674</v>
      </c>
      <c r="G178" s="198" t="s">
        <v>148</v>
      </c>
      <c r="H178" s="198" t="s">
        <v>160</v>
      </c>
      <c r="I178" s="28">
        <v>15</v>
      </c>
      <c r="J178" s="28">
        <v>15</v>
      </c>
      <c r="K178" s="29"/>
      <c r="L178" s="29">
        <v>3</v>
      </c>
      <c r="M178" s="32">
        <f t="shared" si="11"/>
        <v>0.2</v>
      </c>
      <c r="N178" s="198" t="s">
        <v>282</v>
      </c>
      <c r="O178" s="198" t="s">
        <v>675</v>
      </c>
      <c r="P178" s="28"/>
      <c r="Q178" s="218" t="s">
        <v>676</v>
      </c>
    </row>
    <row r="179" spans="1:17" s="21" customFormat="1" ht="58.5" customHeight="1" x14ac:dyDescent="0.35">
      <c r="A179" s="100" t="s">
        <v>677</v>
      </c>
      <c r="B179" s="196" t="s">
        <v>678</v>
      </c>
      <c r="C179" s="197" t="s">
        <v>679</v>
      </c>
      <c r="D179" s="198" t="s">
        <v>170</v>
      </c>
      <c r="E179" s="197" t="s">
        <v>680</v>
      </c>
      <c r="F179" s="199" t="s">
        <v>681</v>
      </c>
      <c r="G179" s="198" t="s">
        <v>424</v>
      </c>
      <c r="H179" s="198" t="s">
        <v>160</v>
      </c>
      <c r="I179" s="28">
        <v>300</v>
      </c>
      <c r="J179" s="28">
        <v>300</v>
      </c>
      <c r="K179" s="29"/>
      <c r="L179" s="29">
        <v>0</v>
      </c>
      <c r="M179" s="32">
        <f t="shared" si="11"/>
        <v>0</v>
      </c>
      <c r="N179" s="198" t="s">
        <v>282</v>
      </c>
      <c r="O179" s="198" t="s">
        <v>682</v>
      </c>
      <c r="P179" s="28"/>
      <c r="Q179" s="218" t="s">
        <v>659</v>
      </c>
    </row>
    <row r="180" spans="1:17" s="21" customFormat="1" ht="58.5" customHeight="1" thickBot="1" x14ac:dyDescent="0.4">
      <c r="A180" s="22" t="s">
        <v>158</v>
      </c>
      <c r="B180" s="207" t="s">
        <v>683</v>
      </c>
      <c r="C180" s="208" t="s">
        <v>684</v>
      </c>
      <c r="D180" s="209" t="s">
        <v>170</v>
      </c>
      <c r="E180" s="208" t="s">
        <v>685</v>
      </c>
      <c r="F180" s="210" t="s">
        <v>686</v>
      </c>
      <c r="G180" s="209" t="s">
        <v>424</v>
      </c>
      <c r="H180" s="209" t="s">
        <v>160</v>
      </c>
      <c r="I180" s="24">
        <v>300</v>
      </c>
      <c r="J180" s="24">
        <v>300</v>
      </c>
      <c r="K180" s="25"/>
      <c r="L180" s="25">
        <v>0</v>
      </c>
      <c r="M180" s="33">
        <f t="shared" si="11"/>
        <v>0</v>
      </c>
      <c r="N180" s="209" t="s">
        <v>282</v>
      </c>
      <c r="O180" s="209" t="s">
        <v>687</v>
      </c>
      <c r="P180" s="24"/>
      <c r="Q180" s="219" t="s">
        <v>659</v>
      </c>
    </row>
    <row r="181" spans="1:17" ht="15.75" thickBot="1" x14ac:dyDescent="0.3"/>
    <row r="182" spans="1:17" ht="24" thickBot="1" x14ac:dyDescent="0.3">
      <c r="A182" s="47" t="s">
        <v>0</v>
      </c>
      <c r="B182" s="48"/>
      <c r="C182" s="48"/>
      <c r="D182" s="49"/>
      <c r="E182" s="50" t="s">
        <v>42</v>
      </c>
      <c r="F182" s="51"/>
      <c r="G182" s="51"/>
      <c r="H182" s="51"/>
      <c r="I182" s="51"/>
      <c r="J182" s="51"/>
      <c r="K182" s="51"/>
      <c r="L182" s="52"/>
      <c r="M182" s="53" t="s">
        <v>1</v>
      </c>
      <c r="N182" s="54"/>
      <c r="O182" s="55"/>
      <c r="P182" s="56">
        <v>1100</v>
      </c>
      <c r="Q182" s="57"/>
    </row>
    <row r="183" spans="1:17" ht="27.75" customHeight="1" thickBot="1" x14ac:dyDescent="0.3">
      <c r="A183" s="53" t="s">
        <v>111</v>
      </c>
      <c r="B183" s="54"/>
      <c r="C183" s="54"/>
      <c r="D183" s="58"/>
      <c r="E183" s="50" t="s">
        <v>688</v>
      </c>
      <c r="F183" s="51"/>
      <c r="G183" s="51"/>
      <c r="H183" s="51"/>
      <c r="I183" s="51"/>
      <c r="J183" s="51"/>
      <c r="K183" s="51"/>
      <c r="L183" s="52"/>
      <c r="M183" s="47" t="s">
        <v>161</v>
      </c>
      <c r="N183" s="48"/>
      <c r="O183" s="59"/>
      <c r="P183" s="56" t="s">
        <v>166</v>
      </c>
      <c r="Q183" s="57"/>
    </row>
    <row r="184" spans="1:17" s="163" customFormat="1" x14ac:dyDescent="0.25">
      <c r="A184" s="162"/>
      <c r="B184" s="162"/>
      <c r="C184" s="162"/>
      <c r="D184" s="162"/>
      <c r="E184" s="162"/>
      <c r="F184" s="162"/>
      <c r="G184" s="162"/>
      <c r="H184" s="162"/>
      <c r="I184" s="162"/>
      <c r="J184" s="162"/>
      <c r="K184" s="162"/>
      <c r="L184" s="162"/>
      <c r="M184" s="162"/>
      <c r="N184" s="162"/>
      <c r="O184" s="162"/>
      <c r="P184" s="162"/>
      <c r="Q184" s="162"/>
    </row>
    <row r="185" spans="1:17" ht="30" customHeight="1" x14ac:dyDescent="0.25">
      <c r="A185" s="162"/>
      <c r="B185" s="162"/>
      <c r="C185" s="162"/>
      <c r="D185" s="162"/>
      <c r="E185" s="162"/>
      <c r="F185" s="162"/>
      <c r="G185" s="162"/>
      <c r="H185" s="162"/>
      <c r="I185" s="162"/>
      <c r="J185" s="162"/>
      <c r="K185" s="45" t="s">
        <v>3</v>
      </c>
      <c r="L185" s="46"/>
      <c r="M185" s="34" t="s">
        <v>106</v>
      </c>
      <c r="N185" s="35" t="s">
        <v>107</v>
      </c>
      <c r="O185" s="36" t="s">
        <v>108</v>
      </c>
      <c r="P185" s="37" t="s">
        <v>4</v>
      </c>
      <c r="Q185" s="162"/>
    </row>
    <row r="186" spans="1:17" x14ac:dyDescent="0.25">
      <c r="A186" s="162"/>
      <c r="B186" s="162"/>
      <c r="C186" s="162"/>
      <c r="D186" s="162"/>
      <c r="E186" s="162"/>
      <c r="F186" s="162"/>
      <c r="G186" s="162"/>
      <c r="H186" s="162"/>
      <c r="I186" s="162"/>
      <c r="J186" s="162"/>
      <c r="K186" s="164"/>
      <c r="L186" s="164"/>
      <c r="M186" s="11" t="s">
        <v>5</v>
      </c>
      <c r="N186" s="12" t="s">
        <v>19</v>
      </c>
      <c r="O186" s="13" t="s">
        <v>20</v>
      </c>
      <c r="P186" s="14" t="s">
        <v>6</v>
      </c>
      <c r="Q186" s="162"/>
    </row>
    <row r="187" spans="1:17" ht="15.75" thickBot="1" x14ac:dyDescent="0.3">
      <c r="A187" s="162"/>
      <c r="B187" s="162"/>
      <c r="C187" s="162"/>
      <c r="D187" s="162"/>
      <c r="E187" s="162"/>
      <c r="F187" s="162"/>
      <c r="G187" s="162"/>
      <c r="H187" s="162"/>
      <c r="I187" s="162"/>
      <c r="J187" s="162"/>
      <c r="K187" s="162"/>
      <c r="L187" s="162"/>
      <c r="M187" s="9"/>
      <c r="N187" s="9"/>
      <c r="O187" s="9"/>
      <c r="P187" s="9"/>
      <c r="Q187" s="9"/>
    </row>
    <row r="188" spans="1:17" ht="60.75" thickBot="1" x14ac:dyDescent="0.3">
      <c r="A188" s="165" t="s">
        <v>105</v>
      </c>
      <c r="B188" s="166" t="s">
        <v>113</v>
      </c>
      <c r="C188" s="166" t="s">
        <v>114</v>
      </c>
      <c r="D188" s="166" t="s">
        <v>12</v>
      </c>
      <c r="E188" s="166" t="s">
        <v>10</v>
      </c>
      <c r="F188" s="166" t="s">
        <v>11</v>
      </c>
      <c r="G188" s="166" t="s">
        <v>115</v>
      </c>
      <c r="H188" s="166" t="s">
        <v>7</v>
      </c>
      <c r="I188" s="166" t="s">
        <v>9</v>
      </c>
      <c r="J188" s="166" t="s">
        <v>13</v>
      </c>
      <c r="K188" s="166" t="s">
        <v>14</v>
      </c>
      <c r="L188" s="166" t="s">
        <v>18</v>
      </c>
      <c r="M188" s="166" t="s">
        <v>17</v>
      </c>
      <c r="N188" s="166" t="s">
        <v>15</v>
      </c>
      <c r="O188" s="166" t="s">
        <v>8</v>
      </c>
      <c r="P188" s="166" t="s">
        <v>16</v>
      </c>
      <c r="Q188" s="167" t="s">
        <v>112</v>
      </c>
    </row>
    <row r="189" spans="1:17" s="21" customFormat="1" ht="58.5" customHeight="1" x14ac:dyDescent="0.35">
      <c r="A189" s="168" t="s">
        <v>109</v>
      </c>
      <c r="B189" s="169" t="s">
        <v>689</v>
      </c>
      <c r="C189" s="170" t="s">
        <v>690</v>
      </c>
      <c r="D189" s="171" t="s">
        <v>170</v>
      </c>
      <c r="E189" s="170" t="s">
        <v>691</v>
      </c>
      <c r="F189" s="170" t="s">
        <v>692</v>
      </c>
      <c r="G189" s="171" t="s">
        <v>148</v>
      </c>
      <c r="H189" s="171" t="s">
        <v>160</v>
      </c>
      <c r="I189" s="67">
        <v>0</v>
      </c>
      <c r="J189" s="67">
        <v>3</v>
      </c>
      <c r="K189" s="150"/>
      <c r="L189" s="151">
        <v>0</v>
      </c>
      <c r="M189" s="66">
        <f>+L189/J189</f>
        <v>0</v>
      </c>
      <c r="N189" s="171" t="s">
        <v>173</v>
      </c>
      <c r="O189" s="170" t="s">
        <v>693</v>
      </c>
      <c r="P189" s="172" t="s">
        <v>694</v>
      </c>
      <c r="Q189" s="173" t="s">
        <v>695</v>
      </c>
    </row>
    <row r="190" spans="1:17" s="21" customFormat="1" ht="58.5" customHeight="1" x14ac:dyDescent="0.35">
      <c r="A190" s="174" t="s">
        <v>285</v>
      </c>
      <c r="B190" s="175" t="s">
        <v>696</v>
      </c>
      <c r="C190" s="176" t="s">
        <v>697</v>
      </c>
      <c r="D190" s="177" t="s">
        <v>170</v>
      </c>
      <c r="E190" s="176" t="s">
        <v>698</v>
      </c>
      <c r="F190" s="176" t="s">
        <v>699</v>
      </c>
      <c r="G190" s="177" t="s">
        <v>148</v>
      </c>
      <c r="H190" s="177" t="s">
        <v>160</v>
      </c>
      <c r="I190" s="76">
        <v>0</v>
      </c>
      <c r="J190" s="76">
        <v>2000</v>
      </c>
      <c r="K190" s="154"/>
      <c r="L190" s="155">
        <v>150</v>
      </c>
      <c r="M190" s="75">
        <f>+L190/J190</f>
        <v>7.4999999999999997E-2</v>
      </c>
      <c r="N190" s="177" t="s">
        <v>282</v>
      </c>
      <c r="O190" s="176" t="s">
        <v>700</v>
      </c>
      <c r="P190" s="178"/>
      <c r="Q190" s="179" t="s">
        <v>701</v>
      </c>
    </row>
    <row r="191" spans="1:17" s="21" customFormat="1" ht="58.5" customHeight="1" x14ac:dyDescent="0.35">
      <c r="A191" s="174" t="s">
        <v>290</v>
      </c>
      <c r="B191" s="175" t="s">
        <v>702</v>
      </c>
      <c r="C191" s="176" t="s">
        <v>703</v>
      </c>
      <c r="D191" s="177" t="s">
        <v>170</v>
      </c>
      <c r="E191" s="176" t="s">
        <v>704</v>
      </c>
      <c r="F191" s="176" t="s">
        <v>705</v>
      </c>
      <c r="G191" s="177" t="s">
        <v>148</v>
      </c>
      <c r="H191" s="177" t="s">
        <v>160</v>
      </c>
      <c r="I191" s="76">
        <v>0</v>
      </c>
      <c r="J191" s="76">
        <v>500</v>
      </c>
      <c r="K191" s="154"/>
      <c r="L191" s="155">
        <v>135</v>
      </c>
      <c r="M191" s="75">
        <f t="shared" ref="M191:M195" si="12">+L191/J191</f>
        <v>0.27</v>
      </c>
      <c r="N191" s="177" t="s">
        <v>282</v>
      </c>
      <c r="O191" s="176" t="s">
        <v>706</v>
      </c>
      <c r="P191" s="178"/>
      <c r="Q191" s="179" t="s">
        <v>707</v>
      </c>
    </row>
    <row r="192" spans="1:17" s="21" customFormat="1" ht="144" customHeight="1" x14ac:dyDescent="0.35">
      <c r="A192" s="174" t="s">
        <v>120</v>
      </c>
      <c r="B192" s="175" t="s">
        <v>708</v>
      </c>
      <c r="C192" s="176" t="s">
        <v>709</v>
      </c>
      <c r="D192" s="177" t="s">
        <v>170</v>
      </c>
      <c r="E192" s="176" t="s">
        <v>710</v>
      </c>
      <c r="F192" s="176" t="s">
        <v>711</v>
      </c>
      <c r="G192" s="177" t="s">
        <v>148</v>
      </c>
      <c r="H192" s="177" t="s">
        <v>160</v>
      </c>
      <c r="I192" s="76">
        <v>45</v>
      </c>
      <c r="J192" s="76">
        <v>45</v>
      </c>
      <c r="K192" s="154"/>
      <c r="L192" s="155">
        <v>30</v>
      </c>
      <c r="M192" s="75">
        <f t="shared" si="12"/>
        <v>0.66666666666666663</v>
      </c>
      <c r="N192" s="177" t="s">
        <v>282</v>
      </c>
      <c r="O192" s="176" t="s">
        <v>712</v>
      </c>
      <c r="P192" s="178" t="s">
        <v>713</v>
      </c>
      <c r="Q192" s="179" t="s">
        <v>714</v>
      </c>
    </row>
    <row r="193" spans="1:17" s="21" customFormat="1" ht="58.5" customHeight="1" x14ac:dyDescent="0.35">
      <c r="A193" s="180" t="s">
        <v>121</v>
      </c>
      <c r="B193" s="175" t="s">
        <v>715</v>
      </c>
      <c r="C193" s="176" t="s">
        <v>716</v>
      </c>
      <c r="D193" s="177" t="s">
        <v>170</v>
      </c>
      <c r="E193" s="176" t="s">
        <v>717</v>
      </c>
      <c r="F193" s="176" t="s">
        <v>718</v>
      </c>
      <c r="G193" s="177" t="s">
        <v>148</v>
      </c>
      <c r="H193" s="177" t="s">
        <v>160</v>
      </c>
      <c r="I193" s="76">
        <v>0</v>
      </c>
      <c r="J193" s="76">
        <v>2800</v>
      </c>
      <c r="K193" s="154"/>
      <c r="L193" s="155">
        <v>1054</v>
      </c>
      <c r="M193" s="75">
        <f t="shared" si="12"/>
        <v>0.37642857142857145</v>
      </c>
      <c r="N193" s="177" t="s">
        <v>282</v>
      </c>
      <c r="O193" s="176" t="s">
        <v>719</v>
      </c>
      <c r="P193" s="178"/>
      <c r="Q193" s="179" t="s">
        <v>720</v>
      </c>
    </row>
    <row r="194" spans="1:17" s="21" customFormat="1" ht="58.5" customHeight="1" x14ac:dyDescent="0.35">
      <c r="A194" s="174" t="s">
        <v>305</v>
      </c>
      <c r="B194" s="220" t="s">
        <v>721</v>
      </c>
      <c r="C194" s="221" t="s">
        <v>722</v>
      </c>
      <c r="D194" s="177" t="s">
        <v>138</v>
      </c>
      <c r="E194" s="221" t="s">
        <v>723</v>
      </c>
      <c r="F194" s="221" t="s">
        <v>724</v>
      </c>
      <c r="G194" s="177" t="s">
        <v>148</v>
      </c>
      <c r="H194" s="222" t="s">
        <v>160</v>
      </c>
      <c r="I194" s="223">
        <v>107</v>
      </c>
      <c r="J194" s="223">
        <v>109</v>
      </c>
      <c r="K194" s="224"/>
      <c r="L194" s="225">
        <v>90</v>
      </c>
      <c r="M194" s="75">
        <f t="shared" si="12"/>
        <v>0.82568807339449546</v>
      </c>
      <c r="N194" s="177" t="s">
        <v>282</v>
      </c>
      <c r="O194" s="221" t="s">
        <v>725</v>
      </c>
      <c r="P194" s="226" t="s">
        <v>726</v>
      </c>
      <c r="Q194" s="227" t="s">
        <v>727</v>
      </c>
    </row>
    <row r="195" spans="1:17" s="21" customFormat="1" ht="58.5" customHeight="1" thickBot="1" x14ac:dyDescent="0.4">
      <c r="A195" s="181" t="s">
        <v>398</v>
      </c>
      <c r="B195" s="182" t="s">
        <v>728</v>
      </c>
      <c r="C195" s="183" t="s">
        <v>729</v>
      </c>
      <c r="D195" s="184" t="s">
        <v>170</v>
      </c>
      <c r="E195" s="183" t="s">
        <v>730</v>
      </c>
      <c r="F195" s="183" t="s">
        <v>731</v>
      </c>
      <c r="G195" s="184" t="s">
        <v>148</v>
      </c>
      <c r="H195" s="184" t="s">
        <v>160</v>
      </c>
      <c r="I195" s="87">
        <v>0</v>
      </c>
      <c r="J195" s="87">
        <v>32</v>
      </c>
      <c r="K195" s="160"/>
      <c r="L195" s="228">
        <v>0</v>
      </c>
      <c r="M195" s="86">
        <f t="shared" si="12"/>
        <v>0</v>
      </c>
      <c r="N195" s="184" t="s">
        <v>282</v>
      </c>
      <c r="O195" s="183" t="s">
        <v>732</v>
      </c>
      <c r="P195" s="185" t="s">
        <v>733</v>
      </c>
      <c r="Q195" s="186" t="s">
        <v>695</v>
      </c>
    </row>
    <row r="196" spans="1:17" ht="15.75" thickBot="1" x14ac:dyDescent="0.3"/>
    <row r="197" spans="1:17" ht="24" thickBot="1" x14ac:dyDescent="0.3">
      <c r="A197" s="47" t="s">
        <v>0</v>
      </c>
      <c r="B197" s="48"/>
      <c r="C197" s="48"/>
      <c r="D197" s="49"/>
      <c r="E197" s="50" t="s">
        <v>734</v>
      </c>
      <c r="F197" s="51"/>
      <c r="G197" s="51"/>
      <c r="H197" s="51"/>
      <c r="I197" s="51"/>
      <c r="J197" s="51"/>
      <c r="K197" s="51"/>
      <c r="L197" s="52"/>
      <c r="M197" s="53" t="s">
        <v>1</v>
      </c>
      <c r="N197" s="54"/>
      <c r="O197" s="55"/>
      <c r="P197" s="56">
        <v>300</v>
      </c>
      <c r="Q197" s="57"/>
    </row>
    <row r="198" spans="1:17" ht="27.75" customHeight="1" thickBot="1" x14ac:dyDescent="0.3">
      <c r="A198" s="53" t="s">
        <v>111</v>
      </c>
      <c r="B198" s="54"/>
      <c r="C198" s="54"/>
      <c r="D198" s="58"/>
      <c r="E198" s="50" t="s">
        <v>735</v>
      </c>
      <c r="F198" s="51"/>
      <c r="G198" s="51"/>
      <c r="H198" s="51"/>
      <c r="I198" s="51"/>
      <c r="J198" s="51"/>
      <c r="K198" s="51"/>
      <c r="L198" s="52"/>
      <c r="M198" s="47" t="s">
        <v>161</v>
      </c>
      <c r="N198" s="48"/>
      <c r="O198" s="59"/>
      <c r="P198" s="56" t="s">
        <v>166</v>
      </c>
      <c r="Q198" s="57"/>
    </row>
    <row r="199" spans="1:17" s="163" customFormat="1" x14ac:dyDescent="0.25">
      <c r="A199" s="162"/>
      <c r="B199" s="162"/>
      <c r="C199" s="162"/>
      <c r="D199" s="162"/>
      <c r="E199" s="162"/>
      <c r="F199" s="162"/>
      <c r="G199" s="162"/>
      <c r="H199" s="162"/>
      <c r="I199" s="162"/>
      <c r="J199" s="162"/>
      <c r="K199" s="162"/>
      <c r="L199" s="162"/>
      <c r="M199" s="162"/>
      <c r="N199" s="162"/>
      <c r="O199" s="162"/>
      <c r="P199" s="162"/>
      <c r="Q199" s="162"/>
    </row>
    <row r="200" spans="1:17" ht="30" customHeight="1" x14ac:dyDescent="0.25">
      <c r="A200" s="162"/>
      <c r="B200" s="162"/>
      <c r="C200" s="162"/>
      <c r="D200" s="162"/>
      <c r="E200" s="162"/>
      <c r="F200" s="162"/>
      <c r="G200" s="162"/>
      <c r="H200" s="162"/>
      <c r="I200" s="162"/>
      <c r="J200" s="162"/>
      <c r="K200" s="45" t="s">
        <v>3</v>
      </c>
      <c r="L200" s="46"/>
      <c r="M200" s="34" t="s">
        <v>106</v>
      </c>
      <c r="N200" s="35" t="s">
        <v>107</v>
      </c>
      <c r="O200" s="36" t="s">
        <v>108</v>
      </c>
      <c r="P200" s="37" t="s">
        <v>4</v>
      </c>
      <c r="Q200" s="162"/>
    </row>
    <row r="201" spans="1:17" x14ac:dyDescent="0.25">
      <c r="A201" s="162"/>
      <c r="B201" s="162"/>
      <c r="C201" s="162"/>
      <c r="D201" s="162"/>
      <c r="E201" s="162"/>
      <c r="F201" s="162"/>
      <c r="G201" s="162"/>
      <c r="H201" s="162"/>
      <c r="I201" s="162"/>
      <c r="J201" s="162"/>
      <c r="K201" s="164"/>
      <c r="L201" s="164"/>
      <c r="M201" s="11" t="s">
        <v>5</v>
      </c>
      <c r="N201" s="12" t="s">
        <v>19</v>
      </c>
      <c r="O201" s="13" t="s">
        <v>20</v>
      </c>
      <c r="P201" s="14" t="s">
        <v>6</v>
      </c>
      <c r="Q201" s="162"/>
    </row>
    <row r="202" spans="1:17" ht="15.75" thickBot="1" x14ac:dyDescent="0.3">
      <c r="A202" s="162"/>
      <c r="B202" s="162"/>
      <c r="C202" s="162"/>
      <c r="D202" s="162"/>
      <c r="E202" s="162"/>
      <c r="F202" s="162"/>
      <c r="G202" s="162"/>
      <c r="H202" s="162"/>
      <c r="I202" s="162"/>
      <c r="J202" s="162"/>
      <c r="K202" s="162"/>
      <c r="L202" s="162"/>
      <c r="M202" s="9"/>
      <c r="N202" s="9"/>
      <c r="O202" s="9"/>
      <c r="P202" s="9"/>
      <c r="Q202" s="9"/>
    </row>
    <row r="203" spans="1:17" ht="60.75" thickBot="1" x14ac:dyDescent="0.3">
      <c r="A203" s="15" t="s">
        <v>105</v>
      </c>
      <c r="B203" s="116" t="s">
        <v>113</v>
      </c>
      <c r="C203" s="16" t="s">
        <v>114</v>
      </c>
      <c r="D203" s="16" t="s">
        <v>12</v>
      </c>
      <c r="E203" s="16" t="s">
        <v>10</v>
      </c>
      <c r="F203" s="16" t="s">
        <v>11</v>
      </c>
      <c r="G203" s="16" t="s">
        <v>115</v>
      </c>
      <c r="H203" s="16" t="s">
        <v>7</v>
      </c>
      <c r="I203" s="16" t="s">
        <v>9</v>
      </c>
      <c r="J203" s="16" t="s">
        <v>13</v>
      </c>
      <c r="K203" s="16" t="s">
        <v>14</v>
      </c>
      <c r="L203" s="116" t="s">
        <v>18</v>
      </c>
      <c r="M203" s="16" t="s">
        <v>17</v>
      </c>
      <c r="N203" s="16" t="s">
        <v>15</v>
      </c>
      <c r="O203" s="16" t="s">
        <v>8</v>
      </c>
      <c r="P203" s="16" t="s">
        <v>16</v>
      </c>
      <c r="Q203" s="61" t="s">
        <v>112</v>
      </c>
    </row>
    <row r="204" spans="1:17" s="21" customFormat="1" ht="58.5" customHeight="1" x14ac:dyDescent="0.35">
      <c r="A204" s="213" t="s">
        <v>109</v>
      </c>
      <c r="B204" s="243" t="s">
        <v>736</v>
      </c>
      <c r="C204" s="216" t="s">
        <v>737</v>
      </c>
      <c r="D204" s="216" t="s">
        <v>170</v>
      </c>
      <c r="E204" s="244" t="s">
        <v>738</v>
      </c>
      <c r="F204" s="244" t="s">
        <v>739</v>
      </c>
      <c r="G204" s="216" t="s">
        <v>148</v>
      </c>
      <c r="H204" s="216" t="s">
        <v>160</v>
      </c>
      <c r="I204" s="148">
        <v>0</v>
      </c>
      <c r="J204" s="148">
        <v>36</v>
      </c>
      <c r="K204" s="146"/>
      <c r="L204" s="245">
        <v>13</v>
      </c>
      <c r="M204" s="147">
        <f>+L204/J204</f>
        <v>0.3611111111111111</v>
      </c>
      <c r="N204" s="246" t="s">
        <v>173</v>
      </c>
      <c r="O204" s="215" t="s">
        <v>740</v>
      </c>
      <c r="P204" s="247"/>
      <c r="Q204" s="248" t="s">
        <v>741</v>
      </c>
    </row>
    <row r="205" spans="1:17" s="21" customFormat="1" ht="78.95" customHeight="1" x14ac:dyDescent="0.35">
      <c r="A205" s="231" t="s">
        <v>285</v>
      </c>
      <c r="B205" s="232" t="s">
        <v>742</v>
      </c>
      <c r="C205" s="199" t="s">
        <v>743</v>
      </c>
      <c r="D205" s="198" t="s">
        <v>170</v>
      </c>
      <c r="E205" s="199" t="s">
        <v>744</v>
      </c>
      <c r="F205" s="199" t="s">
        <v>745</v>
      </c>
      <c r="G205" s="198" t="s">
        <v>148</v>
      </c>
      <c r="H205" s="198" t="s">
        <v>160</v>
      </c>
      <c r="I205" s="28">
        <v>0</v>
      </c>
      <c r="J205" s="28">
        <v>26</v>
      </c>
      <c r="K205" s="29"/>
      <c r="L205" s="132">
        <v>5</v>
      </c>
      <c r="M205" s="32">
        <f t="shared" ref="M205:M210" si="13">+L205/J205</f>
        <v>0.19230769230769232</v>
      </c>
      <c r="N205" s="200" t="s">
        <v>173</v>
      </c>
      <c r="O205" s="230" t="s">
        <v>746</v>
      </c>
      <c r="P205" s="198"/>
      <c r="Q205" s="201" t="s">
        <v>747</v>
      </c>
    </row>
    <row r="206" spans="1:17" s="21" customFormat="1" ht="58.5" customHeight="1" x14ac:dyDescent="0.35">
      <c r="A206" s="231" t="s">
        <v>290</v>
      </c>
      <c r="B206" s="232" t="s">
        <v>748</v>
      </c>
      <c r="C206" s="199" t="s">
        <v>749</v>
      </c>
      <c r="D206" s="198" t="s">
        <v>170</v>
      </c>
      <c r="E206" s="199" t="s">
        <v>750</v>
      </c>
      <c r="F206" s="199" t="s">
        <v>739</v>
      </c>
      <c r="G206" s="198" t="s">
        <v>148</v>
      </c>
      <c r="H206" s="198" t="s">
        <v>160</v>
      </c>
      <c r="I206" s="28">
        <v>0</v>
      </c>
      <c r="J206" s="28">
        <v>36</v>
      </c>
      <c r="K206" s="29"/>
      <c r="L206" s="132">
        <v>8</v>
      </c>
      <c r="M206" s="32">
        <f t="shared" si="13"/>
        <v>0.22222222222222221</v>
      </c>
      <c r="N206" s="200" t="s">
        <v>173</v>
      </c>
      <c r="O206" s="230" t="s">
        <v>740</v>
      </c>
      <c r="P206" s="198"/>
      <c r="Q206" s="201" t="s">
        <v>751</v>
      </c>
    </row>
    <row r="207" spans="1:17" s="21" customFormat="1" ht="58.5" customHeight="1" x14ac:dyDescent="0.35">
      <c r="A207" s="231" t="s">
        <v>120</v>
      </c>
      <c r="B207" s="232" t="s">
        <v>752</v>
      </c>
      <c r="C207" s="199" t="s">
        <v>753</v>
      </c>
      <c r="D207" s="198" t="s">
        <v>170</v>
      </c>
      <c r="E207" s="199" t="s">
        <v>754</v>
      </c>
      <c r="F207" s="199" t="s">
        <v>755</v>
      </c>
      <c r="G207" s="198" t="s">
        <v>148</v>
      </c>
      <c r="H207" s="198" t="s">
        <v>160</v>
      </c>
      <c r="I207" s="28">
        <v>0</v>
      </c>
      <c r="J207" s="28">
        <v>12</v>
      </c>
      <c r="K207" s="29"/>
      <c r="L207" s="132">
        <v>8</v>
      </c>
      <c r="M207" s="32">
        <f t="shared" si="13"/>
        <v>0.66666666666666663</v>
      </c>
      <c r="N207" s="200" t="s">
        <v>282</v>
      </c>
      <c r="O207" s="230" t="s">
        <v>756</v>
      </c>
      <c r="P207" s="198"/>
      <c r="Q207" s="201" t="s">
        <v>751</v>
      </c>
    </row>
    <row r="208" spans="1:17" s="21" customFormat="1" ht="58.5" customHeight="1" x14ac:dyDescent="0.35">
      <c r="A208" s="233" t="s">
        <v>121</v>
      </c>
      <c r="B208" s="232" t="s">
        <v>757</v>
      </c>
      <c r="C208" s="199" t="s">
        <v>758</v>
      </c>
      <c r="D208" s="198" t="s">
        <v>170</v>
      </c>
      <c r="E208" s="199" t="s">
        <v>759</v>
      </c>
      <c r="F208" s="199" t="s">
        <v>760</v>
      </c>
      <c r="G208" s="198" t="s">
        <v>148</v>
      </c>
      <c r="H208" s="198" t="s">
        <v>160</v>
      </c>
      <c r="I208" s="205">
        <v>0</v>
      </c>
      <c r="J208" s="205">
        <v>4</v>
      </c>
      <c r="K208" s="202"/>
      <c r="L208" s="234">
        <v>0</v>
      </c>
      <c r="M208" s="32">
        <f t="shared" si="13"/>
        <v>0</v>
      </c>
      <c r="N208" s="200" t="s">
        <v>282</v>
      </c>
      <c r="O208" s="230" t="s">
        <v>756</v>
      </c>
      <c r="P208" s="198"/>
      <c r="Q208" s="201" t="s">
        <v>751</v>
      </c>
    </row>
    <row r="209" spans="1:18" s="21" customFormat="1" ht="58.5" customHeight="1" x14ac:dyDescent="0.35">
      <c r="A209" s="204" t="s">
        <v>305</v>
      </c>
      <c r="B209" s="235" t="s">
        <v>761</v>
      </c>
      <c r="C209" s="236" t="s">
        <v>762</v>
      </c>
      <c r="D209" s="198" t="s">
        <v>170</v>
      </c>
      <c r="E209" s="236" t="s">
        <v>763</v>
      </c>
      <c r="F209" s="236" t="s">
        <v>764</v>
      </c>
      <c r="G209" s="237" t="s">
        <v>148</v>
      </c>
      <c r="H209" s="237" t="s">
        <v>160</v>
      </c>
      <c r="I209" s="205">
        <v>0</v>
      </c>
      <c r="J209" s="205">
        <v>4</v>
      </c>
      <c r="K209" s="202"/>
      <c r="L209" s="234">
        <v>1</v>
      </c>
      <c r="M209" s="238">
        <f t="shared" si="13"/>
        <v>0.25</v>
      </c>
      <c r="N209" s="200" t="s">
        <v>282</v>
      </c>
      <c r="O209" s="239" t="s">
        <v>765</v>
      </c>
      <c r="P209" s="198"/>
      <c r="Q209" s="201" t="s">
        <v>751</v>
      </c>
    </row>
    <row r="210" spans="1:18" s="21" customFormat="1" ht="58.5" customHeight="1" thickBot="1" x14ac:dyDescent="0.4">
      <c r="A210" s="22" t="s">
        <v>310</v>
      </c>
      <c r="B210" s="240" t="s">
        <v>766</v>
      </c>
      <c r="C210" s="210" t="s">
        <v>767</v>
      </c>
      <c r="D210" s="209" t="s">
        <v>170</v>
      </c>
      <c r="E210" s="210" t="s">
        <v>768</v>
      </c>
      <c r="F210" s="210" t="s">
        <v>769</v>
      </c>
      <c r="G210" s="209" t="s">
        <v>148</v>
      </c>
      <c r="H210" s="209" t="s">
        <v>160</v>
      </c>
      <c r="I210" s="24">
        <v>0</v>
      </c>
      <c r="J210" s="24">
        <v>12</v>
      </c>
      <c r="K210" s="25"/>
      <c r="L210" s="241">
        <v>3</v>
      </c>
      <c r="M210" s="33">
        <f t="shared" si="13"/>
        <v>0.25</v>
      </c>
      <c r="N210" s="211" t="s">
        <v>282</v>
      </c>
      <c r="O210" s="242" t="s">
        <v>765</v>
      </c>
      <c r="P210" s="209"/>
      <c r="Q210" s="212" t="s">
        <v>770</v>
      </c>
    </row>
    <row r="212" spans="1:18" ht="15.75" thickBot="1" x14ac:dyDescent="0.3"/>
    <row r="213" spans="1:18" ht="24" thickBot="1" x14ac:dyDescent="0.3">
      <c r="A213" s="47" t="s">
        <v>0</v>
      </c>
      <c r="B213" s="48"/>
      <c r="C213" s="48"/>
      <c r="D213" s="49"/>
      <c r="E213" s="50" t="s">
        <v>52</v>
      </c>
      <c r="F213" s="51"/>
      <c r="G213" s="51"/>
      <c r="H213" s="51"/>
      <c r="I213" s="51"/>
      <c r="J213" s="51"/>
      <c r="K213" s="51"/>
      <c r="L213" s="52"/>
      <c r="M213" s="53" t="s">
        <v>1</v>
      </c>
      <c r="N213" s="54"/>
      <c r="O213" s="55"/>
      <c r="P213" s="56">
        <v>1600</v>
      </c>
      <c r="Q213" s="57"/>
    </row>
    <row r="214" spans="1:18" ht="27.75" customHeight="1" thickBot="1" x14ac:dyDescent="0.3">
      <c r="A214" s="53" t="s">
        <v>111</v>
      </c>
      <c r="B214" s="54"/>
      <c r="C214" s="54"/>
      <c r="D214" s="58"/>
      <c r="E214" s="50" t="s">
        <v>826</v>
      </c>
      <c r="F214" s="51"/>
      <c r="G214" s="51"/>
      <c r="H214" s="51"/>
      <c r="I214" s="51"/>
      <c r="J214" s="51"/>
      <c r="K214" s="51"/>
      <c r="L214" s="52"/>
      <c r="M214" s="47" t="s">
        <v>161</v>
      </c>
      <c r="N214" s="48"/>
      <c r="O214" s="59"/>
      <c r="P214" s="56" t="s">
        <v>166</v>
      </c>
      <c r="Q214" s="57"/>
    </row>
    <row r="215" spans="1:18" x14ac:dyDescent="0.25">
      <c r="A215" s="9"/>
      <c r="B215" s="9"/>
      <c r="C215" s="9"/>
      <c r="D215" s="9"/>
      <c r="E215" s="9"/>
      <c r="F215" s="9"/>
      <c r="G215" s="9"/>
      <c r="H215" s="9"/>
      <c r="I215" s="9"/>
      <c r="J215" s="9"/>
      <c r="K215" s="9"/>
      <c r="L215" s="9"/>
      <c r="M215" s="9"/>
      <c r="N215" s="9"/>
      <c r="O215" s="9"/>
      <c r="P215" s="9"/>
      <c r="Q215" s="9"/>
    </row>
    <row r="216" spans="1:18" ht="30" customHeight="1" x14ac:dyDescent="0.25">
      <c r="A216" s="9"/>
      <c r="B216" s="9"/>
      <c r="C216" s="9"/>
      <c r="D216" s="9"/>
      <c r="E216" s="9"/>
      <c r="F216" s="9"/>
      <c r="G216" s="9"/>
      <c r="H216" s="9"/>
      <c r="I216" s="9"/>
      <c r="J216" s="9"/>
      <c r="K216" s="45" t="s">
        <v>3</v>
      </c>
      <c r="L216" s="46"/>
      <c r="M216" s="34" t="s">
        <v>106</v>
      </c>
      <c r="N216" s="35" t="s">
        <v>107</v>
      </c>
      <c r="O216" s="36" t="s">
        <v>108</v>
      </c>
      <c r="P216" s="37" t="s">
        <v>4</v>
      </c>
      <c r="Q216" s="9"/>
    </row>
    <row r="217" spans="1:18" x14ac:dyDescent="0.25">
      <c r="A217" s="9"/>
      <c r="B217" s="9"/>
      <c r="C217" s="9"/>
      <c r="D217" s="9"/>
      <c r="E217" s="9"/>
      <c r="F217" s="9"/>
      <c r="G217" s="9"/>
      <c r="H217" s="9"/>
      <c r="I217" s="9"/>
      <c r="J217" s="9"/>
      <c r="K217" s="10"/>
      <c r="L217" s="10"/>
      <c r="M217" s="11" t="s">
        <v>5</v>
      </c>
      <c r="N217" s="12" t="s">
        <v>19</v>
      </c>
      <c r="O217" s="13" t="s">
        <v>20</v>
      </c>
      <c r="P217" s="14" t="s">
        <v>6</v>
      </c>
      <c r="Q217" s="9"/>
    </row>
    <row r="218" spans="1:18" ht="15.75" thickBot="1" x14ac:dyDescent="0.3">
      <c r="A218" s="9"/>
      <c r="B218" s="9"/>
      <c r="C218" s="9"/>
      <c r="D218" s="9"/>
      <c r="E218" s="9"/>
      <c r="F218" s="9"/>
      <c r="G218" s="9"/>
      <c r="H218" s="9"/>
      <c r="I218" s="9"/>
      <c r="J218" s="9"/>
      <c r="K218" s="9"/>
      <c r="L218" s="9"/>
      <c r="M218" s="9"/>
      <c r="N218" s="9"/>
      <c r="O218" s="9"/>
      <c r="P218" s="9"/>
      <c r="Q218" s="9"/>
    </row>
    <row r="219" spans="1:18" ht="60.75" thickBot="1" x14ac:dyDescent="0.3">
      <c r="A219" s="15" t="s">
        <v>105</v>
      </c>
      <c r="B219" s="16" t="s">
        <v>113</v>
      </c>
      <c r="C219" s="16" t="s">
        <v>114</v>
      </c>
      <c r="D219" s="16" t="s">
        <v>12</v>
      </c>
      <c r="E219" s="16" t="s">
        <v>10</v>
      </c>
      <c r="F219" s="16" t="s">
        <v>11</v>
      </c>
      <c r="G219" s="16" t="s">
        <v>115</v>
      </c>
      <c r="H219" s="16" t="s">
        <v>7</v>
      </c>
      <c r="I219" s="16" t="s">
        <v>9</v>
      </c>
      <c r="J219" s="16" t="s">
        <v>13</v>
      </c>
      <c r="K219" s="16" t="s">
        <v>14</v>
      </c>
      <c r="L219" s="16" t="s">
        <v>18</v>
      </c>
      <c r="M219" s="16" t="s">
        <v>17</v>
      </c>
      <c r="N219" s="16" t="s">
        <v>772</v>
      </c>
      <c r="O219" s="16" t="s">
        <v>8</v>
      </c>
      <c r="P219" s="16" t="s">
        <v>16</v>
      </c>
      <c r="Q219" s="61" t="s">
        <v>112</v>
      </c>
    </row>
    <row r="220" spans="1:18" s="21" customFormat="1" ht="121.5" customHeight="1" x14ac:dyDescent="0.35">
      <c r="A220" s="187" t="s">
        <v>109</v>
      </c>
      <c r="B220" s="18" t="s">
        <v>827</v>
      </c>
      <c r="C220" s="18" t="s">
        <v>828</v>
      </c>
      <c r="D220" s="18" t="s">
        <v>170</v>
      </c>
      <c r="E220" s="18" t="s">
        <v>829</v>
      </c>
      <c r="F220" s="18" t="s">
        <v>830</v>
      </c>
      <c r="G220" s="18" t="s">
        <v>424</v>
      </c>
      <c r="H220" s="18" t="s">
        <v>431</v>
      </c>
      <c r="I220" s="257">
        <v>2833.25</v>
      </c>
      <c r="J220" s="257">
        <v>2833.25</v>
      </c>
      <c r="K220" s="19"/>
      <c r="L220" s="229">
        <v>850</v>
      </c>
      <c r="M220" s="31">
        <f>+L220/J220</f>
        <v>0.30000882378893495</v>
      </c>
      <c r="N220" s="18" t="s">
        <v>173</v>
      </c>
      <c r="O220" s="18" t="s">
        <v>831</v>
      </c>
      <c r="P220" s="258" t="s">
        <v>832</v>
      </c>
      <c r="Q220" s="20" t="s">
        <v>833</v>
      </c>
    </row>
    <row r="221" spans="1:18" s="21" customFormat="1" ht="137.25" customHeight="1" x14ac:dyDescent="0.35">
      <c r="A221" s="100" t="s">
        <v>780</v>
      </c>
      <c r="B221" s="27" t="s">
        <v>834</v>
      </c>
      <c r="C221" s="28" t="s">
        <v>835</v>
      </c>
      <c r="D221" s="28" t="s">
        <v>170</v>
      </c>
      <c r="E221" s="28" t="s">
        <v>836</v>
      </c>
      <c r="F221" s="28" t="s">
        <v>837</v>
      </c>
      <c r="G221" s="28" t="s">
        <v>424</v>
      </c>
      <c r="H221" s="28" t="s">
        <v>431</v>
      </c>
      <c r="I221" s="28">
        <v>475</v>
      </c>
      <c r="J221" s="28">
        <v>475</v>
      </c>
      <c r="K221" s="29"/>
      <c r="L221" s="132">
        <v>150</v>
      </c>
      <c r="M221" s="32">
        <f>+L221/J221</f>
        <v>0.31578947368421051</v>
      </c>
      <c r="N221" s="28" t="s">
        <v>173</v>
      </c>
      <c r="O221" s="27" t="s">
        <v>831</v>
      </c>
      <c r="P221" s="27" t="s">
        <v>838</v>
      </c>
      <c r="Q221" s="30" t="s">
        <v>833</v>
      </c>
      <c r="R221" s="259"/>
    </row>
    <row r="222" spans="1:18" s="21" customFormat="1" ht="299.25" customHeight="1" x14ac:dyDescent="0.35">
      <c r="A222" s="100" t="s">
        <v>290</v>
      </c>
      <c r="B222" s="27" t="s">
        <v>839</v>
      </c>
      <c r="C222" s="28" t="s">
        <v>840</v>
      </c>
      <c r="D222" s="28" t="s">
        <v>170</v>
      </c>
      <c r="E222" s="28" t="s">
        <v>841</v>
      </c>
      <c r="F222" s="28" t="s">
        <v>842</v>
      </c>
      <c r="G222" s="28" t="s">
        <v>843</v>
      </c>
      <c r="H222" s="28" t="s">
        <v>431</v>
      </c>
      <c r="I222" s="28">
        <v>8.9700000000000006</v>
      </c>
      <c r="J222" s="28">
        <v>17.649999999999999</v>
      </c>
      <c r="K222" s="29"/>
      <c r="L222" s="260">
        <v>5.12</v>
      </c>
      <c r="M222" s="32">
        <f>+L222/J222</f>
        <v>0.29008498583569409</v>
      </c>
      <c r="N222" s="28" t="s">
        <v>173</v>
      </c>
      <c r="O222" s="27" t="s">
        <v>844</v>
      </c>
      <c r="P222" s="28" t="s">
        <v>845</v>
      </c>
      <c r="Q222" s="30" t="s">
        <v>846</v>
      </c>
    </row>
    <row r="223" spans="1:18" s="21" customFormat="1" ht="331.5" customHeight="1" x14ac:dyDescent="0.35">
      <c r="A223" s="100" t="s">
        <v>120</v>
      </c>
      <c r="B223" s="27" t="s">
        <v>847</v>
      </c>
      <c r="C223" s="28" t="s">
        <v>848</v>
      </c>
      <c r="D223" s="28" t="s">
        <v>170</v>
      </c>
      <c r="E223" s="28" t="s">
        <v>849</v>
      </c>
      <c r="F223" s="28" t="s">
        <v>850</v>
      </c>
      <c r="G223" s="28" t="s">
        <v>148</v>
      </c>
      <c r="H223" s="28" t="s">
        <v>431</v>
      </c>
      <c r="I223" s="28">
        <v>362</v>
      </c>
      <c r="J223" s="28">
        <v>362</v>
      </c>
      <c r="K223" s="29"/>
      <c r="L223" s="132">
        <v>72</v>
      </c>
      <c r="M223" s="32">
        <f>+L223/J223</f>
        <v>0.19889502762430938</v>
      </c>
      <c r="N223" s="28" t="s">
        <v>173</v>
      </c>
      <c r="O223" s="27" t="s">
        <v>851</v>
      </c>
      <c r="P223" s="28" t="s">
        <v>852</v>
      </c>
      <c r="Q223" s="30" t="s">
        <v>846</v>
      </c>
    </row>
    <row r="224" spans="1:18" s="21" customFormat="1" ht="190.5" customHeight="1" x14ac:dyDescent="0.35">
      <c r="A224" s="100" t="s">
        <v>798</v>
      </c>
      <c r="B224" s="27" t="s">
        <v>853</v>
      </c>
      <c r="C224" s="261" t="s">
        <v>854</v>
      </c>
      <c r="D224" s="261" t="s">
        <v>170</v>
      </c>
      <c r="E224" s="261" t="s">
        <v>855</v>
      </c>
      <c r="F224" s="261" t="s">
        <v>856</v>
      </c>
      <c r="G224" s="261" t="s">
        <v>148</v>
      </c>
      <c r="H224" s="261" t="s">
        <v>431</v>
      </c>
      <c r="I224" s="261">
        <v>138</v>
      </c>
      <c r="J224" s="261">
        <v>138</v>
      </c>
      <c r="K224" s="262"/>
      <c r="L224" s="262">
        <v>36</v>
      </c>
      <c r="M224" s="32">
        <f>+L224/J224</f>
        <v>0.2608695652173913</v>
      </c>
      <c r="N224" s="261" t="s">
        <v>173</v>
      </c>
      <c r="O224" s="138" t="s">
        <v>851</v>
      </c>
      <c r="P224" s="28" t="s">
        <v>857</v>
      </c>
      <c r="Q224" s="30" t="s">
        <v>846</v>
      </c>
    </row>
    <row r="225" spans="1:18" s="21" customFormat="1" ht="121.5" customHeight="1" x14ac:dyDescent="0.35">
      <c r="A225" s="100" t="s">
        <v>305</v>
      </c>
      <c r="B225" s="249" t="s">
        <v>858</v>
      </c>
      <c r="C225" s="263" t="s">
        <v>859</v>
      </c>
      <c r="D225" s="263" t="s">
        <v>170</v>
      </c>
      <c r="E225" s="263" t="s">
        <v>860</v>
      </c>
      <c r="F225" s="263" t="s">
        <v>861</v>
      </c>
      <c r="G225" s="263" t="s">
        <v>424</v>
      </c>
      <c r="H225" s="263" t="s">
        <v>431</v>
      </c>
      <c r="I225" s="264">
        <v>2100</v>
      </c>
      <c r="J225" s="264">
        <v>2100</v>
      </c>
      <c r="K225" s="29"/>
      <c r="L225" s="29">
        <v>0</v>
      </c>
      <c r="M225" s="32">
        <f t="shared" ref="M225:M233" si="14">+L225/J225</f>
        <v>0</v>
      </c>
      <c r="N225" s="263" t="s">
        <v>173</v>
      </c>
      <c r="O225" s="249" t="s">
        <v>831</v>
      </c>
      <c r="P225" s="265" t="s">
        <v>862</v>
      </c>
      <c r="Q225" s="266" t="s">
        <v>863</v>
      </c>
    </row>
    <row r="226" spans="1:18" s="21" customFormat="1" ht="159" customHeight="1" x14ac:dyDescent="0.35">
      <c r="A226" s="100" t="s">
        <v>310</v>
      </c>
      <c r="B226" s="249" t="s">
        <v>864</v>
      </c>
      <c r="C226" s="263" t="s">
        <v>865</v>
      </c>
      <c r="D226" s="263" t="s">
        <v>170</v>
      </c>
      <c r="E226" s="263" t="s">
        <v>866</v>
      </c>
      <c r="F226" s="263" t="s">
        <v>867</v>
      </c>
      <c r="G226" s="263" t="s">
        <v>148</v>
      </c>
      <c r="H226" s="263" t="s">
        <v>431</v>
      </c>
      <c r="I226" s="263">
        <v>16</v>
      </c>
      <c r="J226" s="263">
        <v>16</v>
      </c>
      <c r="K226" s="29"/>
      <c r="L226" s="132">
        <v>8</v>
      </c>
      <c r="M226" s="32">
        <f t="shared" si="14"/>
        <v>0.5</v>
      </c>
      <c r="N226" s="261" t="s">
        <v>173</v>
      </c>
      <c r="O226" s="138" t="s">
        <v>868</v>
      </c>
      <c r="P226" s="28" t="s">
        <v>869</v>
      </c>
      <c r="Q226" s="267" t="s">
        <v>870</v>
      </c>
      <c r="R226" s="268"/>
    </row>
    <row r="227" spans="1:18" s="21" customFormat="1" ht="136.5" customHeight="1" x14ac:dyDescent="0.35">
      <c r="A227" s="100" t="s">
        <v>871</v>
      </c>
      <c r="B227" s="249" t="s">
        <v>872</v>
      </c>
      <c r="C227" s="263" t="s">
        <v>873</v>
      </c>
      <c r="D227" s="263" t="s">
        <v>170</v>
      </c>
      <c r="E227" s="263" t="s">
        <v>874</v>
      </c>
      <c r="F227" s="263" t="s">
        <v>875</v>
      </c>
      <c r="G227" s="263" t="s">
        <v>148</v>
      </c>
      <c r="H227" s="263" t="s">
        <v>431</v>
      </c>
      <c r="I227" s="263">
        <v>4</v>
      </c>
      <c r="J227" s="263">
        <v>4</v>
      </c>
      <c r="K227" s="29"/>
      <c r="L227" s="29">
        <v>3</v>
      </c>
      <c r="M227" s="32">
        <f t="shared" si="14"/>
        <v>0.75</v>
      </c>
      <c r="N227" s="261" t="s">
        <v>173</v>
      </c>
      <c r="O227" s="138" t="s">
        <v>868</v>
      </c>
      <c r="P227" s="28"/>
      <c r="Q227" s="267" t="s">
        <v>870</v>
      </c>
      <c r="R227" s="269"/>
    </row>
    <row r="228" spans="1:18" s="21" customFormat="1" ht="121.5" customHeight="1" x14ac:dyDescent="0.35">
      <c r="A228" s="100" t="s">
        <v>321</v>
      </c>
      <c r="B228" s="249" t="s">
        <v>876</v>
      </c>
      <c r="C228" s="263" t="s">
        <v>877</v>
      </c>
      <c r="D228" s="263" t="s">
        <v>170</v>
      </c>
      <c r="E228" s="263" t="s">
        <v>878</v>
      </c>
      <c r="F228" s="263" t="s">
        <v>879</v>
      </c>
      <c r="G228" s="263" t="s">
        <v>148</v>
      </c>
      <c r="H228" s="263" t="s">
        <v>431</v>
      </c>
      <c r="I228" s="263">
        <v>360</v>
      </c>
      <c r="J228" s="263">
        <v>360</v>
      </c>
      <c r="K228" s="29"/>
      <c r="L228" s="29">
        <v>117</v>
      </c>
      <c r="M228" s="32">
        <f t="shared" si="14"/>
        <v>0.32500000000000001</v>
      </c>
      <c r="N228" s="261" t="s">
        <v>173</v>
      </c>
      <c r="O228" s="138" t="s">
        <v>844</v>
      </c>
      <c r="P228" s="261" t="s">
        <v>880</v>
      </c>
      <c r="Q228" s="267" t="s">
        <v>881</v>
      </c>
      <c r="R228" s="268" t="s">
        <v>882</v>
      </c>
    </row>
    <row r="229" spans="1:18" s="21" customFormat="1" ht="121.5" customHeight="1" x14ac:dyDescent="0.35">
      <c r="A229" s="100" t="s">
        <v>412</v>
      </c>
      <c r="B229" s="249" t="s">
        <v>883</v>
      </c>
      <c r="C229" s="263" t="s">
        <v>884</v>
      </c>
      <c r="D229" s="263" t="s">
        <v>170</v>
      </c>
      <c r="E229" s="263" t="s">
        <v>885</v>
      </c>
      <c r="F229" s="263" t="s">
        <v>886</v>
      </c>
      <c r="G229" s="263" t="s">
        <v>424</v>
      </c>
      <c r="H229" s="263" t="s">
        <v>431</v>
      </c>
      <c r="I229" s="263">
        <v>111.11</v>
      </c>
      <c r="J229" s="263">
        <v>111.11</v>
      </c>
      <c r="K229" s="29"/>
      <c r="L229" s="29">
        <v>0</v>
      </c>
      <c r="M229" s="32">
        <f t="shared" si="14"/>
        <v>0</v>
      </c>
      <c r="N229" s="261" t="s">
        <v>173</v>
      </c>
      <c r="O229" s="138" t="s">
        <v>887</v>
      </c>
      <c r="P229" s="261"/>
      <c r="Q229" s="270" t="s">
        <v>863</v>
      </c>
    </row>
    <row r="230" spans="1:18" s="21" customFormat="1" ht="205.5" customHeight="1" x14ac:dyDescent="0.35">
      <c r="A230" s="100" t="s">
        <v>331</v>
      </c>
      <c r="B230" s="249" t="s">
        <v>888</v>
      </c>
      <c r="C230" s="263" t="s">
        <v>889</v>
      </c>
      <c r="D230" s="263" t="s">
        <v>170</v>
      </c>
      <c r="E230" s="263" t="s">
        <v>890</v>
      </c>
      <c r="F230" s="263" t="s">
        <v>891</v>
      </c>
      <c r="G230" s="263" t="s">
        <v>148</v>
      </c>
      <c r="H230" s="263" t="s">
        <v>431</v>
      </c>
      <c r="I230" s="263">
        <v>12</v>
      </c>
      <c r="J230" s="263">
        <v>12</v>
      </c>
      <c r="K230" s="29"/>
      <c r="L230" s="132">
        <v>0</v>
      </c>
      <c r="M230" s="32">
        <f t="shared" si="14"/>
        <v>0</v>
      </c>
      <c r="N230" s="261" t="s">
        <v>173</v>
      </c>
      <c r="O230" s="138" t="s">
        <v>887</v>
      </c>
      <c r="P230" s="261" t="s">
        <v>892</v>
      </c>
      <c r="Q230" s="270" t="s">
        <v>863</v>
      </c>
    </row>
    <row r="231" spans="1:18" s="21" customFormat="1" ht="216" customHeight="1" x14ac:dyDescent="0.35">
      <c r="A231" s="100" t="s">
        <v>893</v>
      </c>
      <c r="B231" s="249" t="s">
        <v>894</v>
      </c>
      <c r="C231" s="263" t="s">
        <v>895</v>
      </c>
      <c r="D231" s="263" t="s">
        <v>170</v>
      </c>
      <c r="E231" s="263" t="s">
        <v>896</v>
      </c>
      <c r="F231" s="263" t="s">
        <v>897</v>
      </c>
      <c r="G231" s="263" t="s">
        <v>148</v>
      </c>
      <c r="H231" s="263" t="s">
        <v>431</v>
      </c>
      <c r="I231" s="263">
        <v>4</v>
      </c>
      <c r="J231" s="263">
        <v>4</v>
      </c>
      <c r="K231" s="29"/>
      <c r="L231" s="132">
        <v>0</v>
      </c>
      <c r="M231" s="32">
        <f t="shared" si="14"/>
        <v>0</v>
      </c>
      <c r="N231" s="261" t="s">
        <v>173</v>
      </c>
      <c r="O231" s="138" t="s">
        <v>887</v>
      </c>
      <c r="P231" s="261" t="s">
        <v>898</v>
      </c>
      <c r="Q231" s="270" t="s">
        <v>863</v>
      </c>
    </row>
    <row r="232" spans="1:18" s="21" customFormat="1" ht="121.5" customHeight="1" x14ac:dyDescent="0.35">
      <c r="A232" s="100" t="s">
        <v>433</v>
      </c>
      <c r="B232" s="249" t="s">
        <v>899</v>
      </c>
      <c r="C232" s="263" t="s">
        <v>900</v>
      </c>
      <c r="D232" s="263" t="s">
        <v>170</v>
      </c>
      <c r="E232" s="263" t="s">
        <v>901</v>
      </c>
      <c r="F232" s="263" t="s">
        <v>902</v>
      </c>
      <c r="G232" s="263" t="s">
        <v>843</v>
      </c>
      <c r="H232" s="263" t="s">
        <v>431</v>
      </c>
      <c r="I232" s="263">
        <v>9.09</v>
      </c>
      <c r="J232" s="263">
        <v>10</v>
      </c>
      <c r="K232" s="29"/>
      <c r="L232" s="271">
        <v>4.24</v>
      </c>
      <c r="M232" s="32">
        <f t="shared" si="14"/>
        <v>0.42400000000000004</v>
      </c>
      <c r="N232" s="261" t="s">
        <v>173</v>
      </c>
      <c r="O232" s="138" t="s">
        <v>887</v>
      </c>
      <c r="P232" s="261"/>
      <c r="Q232" s="267" t="s">
        <v>903</v>
      </c>
      <c r="R232" s="259"/>
    </row>
    <row r="233" spans="1:18" s="21" customFormat="1" ht="164.25" customHeight="1" x14ac:dyDescent="0.35">
      <c r="A233" s="100" t="s">
        <v>439</v>
      </c>
      <c r="B233" s="249" t="s">
        <v>904</v>
      </c>
      <c r="C233" s="263" t="s">
        <v>905</v>
      </c>
      <c r="D233" s="263" t="s">
        <v>170</v>
      </c>
      <c r="E233" s="263" t="s">
        <v>906</v>
      </c>
      <c r="F233" s="263" t="s">
        <v>907</v>
      </c>
      <c r="G233" s="263" t="s">
        <v>424</v>
      </c>
      <c r="H233" s="263" t="s">
        <v>431</v>
      </c>
      <c r="I233" s="263">
        <v>16</v>
      </c>
      <c r="J233" s="263">
        <v>16</v>
      </c>
      <c r="K233" s="29"/>
      <c r="L233" s="272">
        <v>7.8</v>
      </c>
      <c r="M233" s="32">
        <f t="shared" si="14"/>
        <v>0.48749999999999999</v>
      </c>
      <c r="N233" s="261" t="s">
        <v>173</v>
      </c>
      <c r="O233" s="138" t="s">
        <v>908</v>
      </c>
      <c r="P233" s="273" t="s">
        <v>909</v>
      </c>
      <c r="Q233" s="267" t="s">
        <v>910</v>
      </c>
    </row>
    <row r="234" spans="1:18" s="21" customFormat="1" ht="180.75" customHeight="1" x14ac:dyDescent="0.35">
      <c r="A234" s="100" t="s">
        <v>911</v>
      </c>
      <c r="B234" s="249" t="s">
        <v>912</v>
      </c>
      <c r="C234" s="263" t="s">
        <v>913</v>
      </c>
      <c r="D234" s="263" t="s">
        <v>170</v>
      </c>
      <c r="E234" s="263" t="s">
        <v>914</v>
      </c>
      <c r="F234" s="263" t="s">
        <v>915</v>
      </c>
      <c r="G234" s="263" t="s">
        <v>424</v>
      </c>
      <c r="H234" s="263" t="s">
        <v>431</v>
      </c>
      <c r="I234" s="263">
        <v>20</v>
      </c>
      <c r="J234" s="263">
        <v>20</v>
      </c>
      <c r="K234" s="29"/>
      <c r="L234" s="260">
        <v>2.93</v>
      </c>
      <c r="M234" s="32">
        <f>+L234/J234</f>
        <v>0.14650000000000002</v>
      </c>
      <c r="N234" s="261" t="s">
        <v>173</v>
      </c>
      <c r="O234" s="138" t="s">
        <v>908</v>
      </c>
      <c r="P234" s="273" t="s">
        <v>916</v>
      </c>
      <c r="Q234" s="267" t="s">
        <v>910</v>
      </c>
    </row>
    <row r="235" spans="1:18" s="21" customFormat="1" ht="121.5" customHeight="1" thickBot="1" x14ac:dyDescent="0.4">
      <c r="A235" s="22" t="s">
        <v>917</v>
      </c>
      <c r="B235" s="254" t="s">
        <v>918</v>
      </c>
      <c r="C235" s="274" t="s">
        <v>919</v>
      </c>
      <c r="D235" s="274" t="s">
        <v>170</v>
      </c>
      <c r="E235" s="274" t="s">
        <v>920</v>
      </c>
      <c r="F235" s="274" t="s">
        <v>921</v>
      </c>
      <c r="G235" s="274" t="s">
        <v>148</v>
      </c>
      <c r="H235" s="274" t="s">
        <v>431</v>
      </c>
      <c r="I235" s="274">
        <v>5</v>
      </c>
      <c r="J235" s="274">
        <v>5</v>
      </c>
      <c r="K235" s="25"/>
      <c r="L235" s="25">
        <v>2</v>
      </c>
      <c r="M235" s="33">
        <f>+L235/J235</f>
        <v>0.4</v>
      </c>
      <c r="N235" s="275" t="s">
        <v>173</v>
      </c>
      <c r="O235" s="276" t="s">
        <v>922</v>
      </c>
      <c r="P235" s="275" t="s">
        <v>923</v>
      </c>
      <c r="Q235" s="277" t="s">
        <v>924</v>
      </c>
    </row>
    <row r="236" spans="1:18" ht="15.75" thickBot="1" x14ac:dyDescent="0.3"/>
    <row r="237" spans="1:18" ht="21.75" thickBot="1" x14ac:dyDescent="0.3">
      <c r="A237" s="278" t="s">
        <v>0</v>
      </c>
      <c r="B237" s="279"/>
      <c r="C237" s="279"/>
      <c r="D237" s="280"/>
      <c r="E237" s="281" t="s">
        <v>78</v>
      </c>
      <c r="F237" s="282"/>
      <c r="G237" s="282"/>
      <c r="H237" s="282"/>
      <c r="I237" s="282"/>
      <c r="J237" s="282"/>
      <c r="K237" s="282"/>
      <c r="L237" s="283"/>
      <c r="M237" s="278" t="s">
        <v>1</v>
      </c>
      <c r="N237" s="279"/>
      <c r="O237" s="284"/>
      <c r="P237" s="285">
        <v>3400</v>
      </c>
      <c r="Q237" s="286"/>
      <c r="R237" s="5"/>
    </row>
    <row r="238" spans="1:18" ht="27.75" customHeight="1" thickBot="1" x14ac:dyDescent="0.3">
      <c r="A238" s="278" t="s">
        <v>111</v>
      </c>
      <c r="B238" s="279"/>
      <c r="C238" s="279"/>
      <c r="D238" s="280"/>
      <c r="E238" s="281" t="s">
        <v>925</v>
      </c>
      <c r="F238" s="282"/>
      <c r="G238" s="282"/>
      <c r="H238" s="282"/>
      <c r="I238" s="282"/>
      <c r="J238" s="282"/>
      <c r="K238" s="282"/>
      <c r="L238" s="283"/>
      <c r="M238" s="47" t="s">
        <v>161</v>
      </c>
      <c r="N238" s="48"/>
      <c r="O238" s="59"/>
      <c r="P238" s="56" t="s">
        <v>166</v>
      </c>
      <c r="Q238" s="57"/>
      <c r="R238" s="5"/>
    </row>
    <row r="239" spans="1:18" ht="21" x14ac:dyDescent="0.35">
      <c r="A239" s="287"/>
      <c r="B239" s="287"/>
      <c r="C239" s="287"/>
      <c r="D239" s="287"/>
      <c r="E239" s="287"/>
      <c r="F239" s="287"/>
      <c r="G239" s="287"/>
      <c r="H239" s="287"/>
      <c r="I239" s="287"/>
      <c r="J239" s="287"/>
      <c r="K239" s="287"/>
      <c r="L239" s="287"/>
      <c r="M239" s="287"/>
      <c r="N239" s="287"/>
      <c r="O239" s="287"/>
      <c r="P239" s="287"/>
      <c r="Q239" s="287"/>
      <c r="R239" s="5"/>
    </row>
    <row r="240" spans="1:18" ht="30" customHeight="1" x14ac:dyDescent="0.35">
      <c r="A240" s="287"/>
      <c r="B240" s="287"/>
      <c r="C240" s="287"/>
      <c r="D240" s="287"/>
      <c r="E240" s="287"/>
      <c r="F240" s="287"/>
      <c r="G240" s="287"/>
      <c r="H240" s="287"/>
      <c r="I240" s="287"/>
      <c r="J240" s="287"/>
      <c r="K240" s="288" t="s">
        <v>3</v>
      </c>
      <c r="L240" s="289"/>
      <c r="M240" s="290" t="s">
        <v>106</v>
      </c>
      <c r="N240" s="291" t="s">
        <v>107</v>
      </c>
      <c r="O240" s="292" t="s">
        <v>108</v>
      </c>
      <c r="P240" s="293" t="s">
        <v>4</v>
      </c>
      <c r="Q240" s="287"/>
      <c r="R240" s="5"/>
    </row>
    <row r="241" spans="1:19" ht="21" x14ac:dyDescent="0.35">
      <c r="A241" s="287"/>
      <c r="B241" s="287"/>
      <c r="C241" s="287"/>
      <c r="D241" s="287"/>
      <c r="E241" s="287"/>
      <c r="F241" s="287"/>
      <c r="G241" s="287"/>
      <c r="H241" s="287"/>
      <c r="I241" s="287"/>
      <c r="J241" s="287"/>
      <c r="K241" s="294"/>
      <c r="L241" s="294"/>
      <c r="M241" s="295" t="s">
        <v>5</v>
      </c>
      <c r="N241" s="296" t="s">
        <v>19</v>
      </c>
      <c r="O241" s="297" t="s">
        <v>20</v>
      </c>
      <c r="P241" s="298" t="s">
        <v>6</v>
      </c>
      <c r="Q241" s="287"/>
      <c r="R241" s="5"/>
    </row>
    <row r="242" spans="1:19" ht="21.75" thickBot="1" x14ac:dyDescent="0.4">
      <c r="A242" s="287"/>
      <c r="B242" s="287"/>
      <c r="C242" s="287"/>
      <c r="D242" s="287"/>
      <c r="E242" s="287"/>
      <c r="F242" s="287"/>
      <c r="G242" s="287"/>
      <c r="H242" s="287"/>
      <c r="I242" s="287"/>
      <c r="J242" s="287"/>
      <c r="K242" s="287"/>
      <c r="L242" s="287"/>
      <c r="M242" s="287"/>
      <c r="N242" s="287"/>
      <c r="O242" s="287"/>
      <c r="P242" s="287"/>
      <c r="Q242" s="287"/>
      <c r="R242" s="5"/>
    </row>
    <row r="243" spans="1:19" ht="104.25" customHeight="1" thickBot="1" x14ac:dyDescent="0.3">
      <c r="A243" s="299" t="s">
        <v>105</v>
      </c>
      <c r="B243" s="300" t="s">
        <v>113</v>
      </c>
      <c r="C243" s="300" t="s">
        <v>114</v>
      </c>
      <c r="D243" s="300" t="s">
        <v>12</v>
      </c>
      <c r="E243" s="300" t="s">
        <v>10</v>
      </c>
      <c r="F243" s="300" t="s">
        <v>11</v>
      </c>
      <c r="G243" s="300" t="s">
        <v>115</v>
      </c>
      <c r="H243" s="300" t="s">
        <v>7</v>
      </c>
      <c r="I243" s="300" t="s">
        <v>9</v>
      </c>
      <c r="J243" s="300" t="s">
        <v>13</v>
      </c>
      <c r="K243" s="300" t="s">
        <v>14</v>
      </c>
      <c r="L243" s="300" t="s">
        <v>18</v>
      </c>
      <c r="M243" s="300" t="s">
        <v>17</v>
      </c>
      <c r="N243" s="300" t="s">
        <v>772</v>
      </c>
      <c r="O243" s="300" t="s">
        <v>8</v>
      </c>
      <c r="P243" s="300" t="s">
        <v>16</v>
      </c>
      <c r="Q243" s="301" t="s">
        <v>112</v>
      </c>
      <c r="R243" s="5"/>
    </row>
    <row r="244" spans="1:19" s="21" customFormat="1" ht="121.5" customHeight="1" x14ac:dyDescent="0.35">
      <c r="A244" s="187" t="s">
        <v>109</v>
      </c>
      <c r="B244" s="18" t="s">
        <v>926</v>
      </c>
      <c r="C244" s="18" t="s">
        <v>927</v>
      </c>
      <c r="D244" s="18" t="s">
        <v>170</v>
      </c>
      <c r="E244" s="18" t="s">
        <v>928</v>
      </c>
      <c r="F244" s="18" t="s">
        <v>929</v>
      </c>
      <c r="G244" s="18" t="s">
        <v>424</v>
      </c>
      <c r="H244" s="18" t="s">
        <v>431</v>
      </c>
      <c r="I244" s="18">
        <v>26.09</v>
      </c>
      <c r="J244" s="18">
        <v>26.09</v>
      </c>
      <c r="K244" s="19"/>
      <c r="L244" s="302">
        <v>7.42</v>
      </c>
      <c r="M244" s="303">
        <f>+L244/J244</f>
        <v>0.28440015331544655</v>
      </c>
      <c r="N244" s="18" t="s">
        <v>173</v>
      </c>
      <c r="O244" s="18" t="s">
        <v>930</v>
      </c>
      <c r="P244" s="258" t="s">
        <v>931</v>
      </c>
      <c r="Q244" s="20" t="s">
        <v>78</v>
      </c>
      <c r="R244" s="304"/>
      <c r="S244" s="268"/>
    </row>
    <row r="245" spans="1:19" s="21" customFormat="1" ht="130.5" customHeight="1" x14ac:dyDescent="0.35">
      <c r="A245" s="100" t="s">
        <v>780</v>
      </c>
      <c r="B245" s="27" t="s">
        <v>932</v>
      </c>
      <c r="C245" s="28" t="s">
        <v>933</v>
      </c>
      <c r="D245" s="28" t="s">
        <v>170</v>
      </c>
      <c r="E245" s="28" t="s">
        <v>934</v>
      </c>
      <c r="F245" s="28" t="s">
        <v>935</v>
      </c>
      <c r="G245" s="28" t="s">
        <v>424</v>
      </c>
      <c r="H245" s="28" t="s">
        <v>431</v>
      </c>
      <c r="I245" s="28">
        <v>36.11</v>
      </c>
      <c r="J245" s="28">
        <v>36.11</v>
      </c>
      <c r="K245" s="29"/>
      <c r="L245" s="271">
        <v>22.05</v>
      </c>
      <c r="M245" s="305">
        <f t="shared" ref="M245:M256" si="15">+L245/J245</f>
        <v>0.61063417335918035</v>
      </c>
      <c r="N245" s="28" t="s">
        <v>173</v>
      </c>
      <c r="O245" s="27" t="s">
        <v>930</v>
      </c>
      <c r="P245" s="306" t="s">
        <v>931</v>
      </c>
      <c r="Q245" s="30" t="s">
        <v>78</v>
      </c>
      <c r="R245" s="304"/>
      <c r="S245" s="268"/>
    </row>
    <row r="246" spans="1:19" s="21" customFormat="1" ht="186.75" customHeight="1" x14ac:dyDescent="0.35">
      <c r="A246" s="100" t="s">
        <v>290</v>
      </c>
      <c r="B246" s="27" t="s">
        <v>936</v>
      </c>
      <c r="C246" s="28" t="s">
        <v>937</v>
      </c>
      <c r="D246" s="28" t="s">
        <v>170</v>
      </c>
      <c r="E246" s="28" t="s">
        <v>938</v>
      </c>
      <c r="F246" s="28" t="s">
        <v>939</v>
      </c>
      <c r="G246" s="28" t="s">
        <v>148</v>
      </c>
      <c r="H246" s="28" t="s">
        <v>431</v>
      </c>
      <c r="I246" s="250">
        <v>15000</v>
      </c>
      <c r="J246" s="250">
        <v>15000</v>
      </c>
      <c r="K246" s="29"/>
      <c r="L246" s="29">
        <v>2906</v>
      </c>
      <c r="M246" s="305">
        <f t="shared" si="15"/>
        <v>0.19373333333333334</v>
      </c>
      <c r="N246" s="28" t="s">
        <v>173</v>
      </c>
      <c r="O246" s="27" t="s">
        <v>930</v>
      </c>
      <c r="P246" s="28"/>
      <c r="Q246" s="30" t="s">
        <v>78</v>
      </c>
      <c r="R246" s="304"/>
      <c r="S246" s="268"/>
    </row>
    <row r="247" spans="1:19" s="21" customFormat="1" ht="192.75" customHeight="1" x14ac:dyDescent="0.35">
      <c r="A247" s="100" t="s">
        <v>120</v>
      </c>
      <c r="B247" s="27" t="s">
        <v>940</v>
      </c>
      <c r="C247" s="28" t="s">
        <v>941</v>
      </c>
      <c r="D247" s="28" t="s">
        <v>170</v>
      </c>
      <c r="E247" s="28" t="s">
        <v>942</v>
      </c>
      <c r="F247" s="28" t="s">
        <v>943</v>
      </c>
      <c r="G247" s="28" t="s">
        <v>148</v>
      </c>
      <c r="H247" s="28" t="s">
        <v>431</v>
      </c>
      <c r="I247" s="28">
        <v>220</v>
      </c>
      <c r="J247" s="28">
        <v>220</v>
      </c>
      <c r="K247" s="132"/>
      <c r="L247" s="29">
        <v>3</v>
      </c>
      <c r="M247" s="305">
        <f t="shared" si="15"/>
        <v>1.3636363636363636E-2</v>
      </c>
      <c r="N247" s="28" t="s">
        <v>173</v>
      </c>
      <c r="O247" s="27" t="s">
        <v>944</v>
      </c>
      <c r="P247" s="123" t="s">
        <v>945</v>
      </c>
      <c r="Q247" s="30" t="s">
        <v>78</v>
      </c>
      <c r="R247" s="304"/>
      <c r="S247" s="268"/>
    </row>
    <row r="248" spans="1:19" s="21" customFormat="1" ht="212.25" customHeight="1" x14ac:dyDescent="0.35">
      <c r="A248" s="100" t="s">
        <v>121</v>
      </c>
      <c r="B248" s="27" t="s">
        <v>946</v>
      </c>
      <c r="C248" s="28" t="s">
        <v>947</v>
      </c>
      <c r="D248" s="28" t="s">
        <v>170</v>
      </c>
      <c r="E248" s="28" t="s">
        <v>948</v>
      </c>
      <c r="F248" s="28" t="s">
        <v>949</v>
      </c>
      <c r="G248" s="28" t="s">
        <v>424</v>
      </c>
      <c r="H248" s="28" t="s">
        <v>431</v>
      </c>
      <c r="I248" s="28">
        <v>131.85</v>
      </c>
      <c r="J248" s="28">
        <v>131.85</v>
      </c>
      <c r="K248" s="132"/>
      <c r="L248" s="271">
        <v>58.89</v>
      </c>
      <c r="M248" s="305">
        <f t="shared" si="15"/>
        <v>0.4466439135381115</v>
      </c>
      <c r="N248" s="28" t="s">
        <v>173</v>
      </c>
      <c r="O248" s="27" t="s">
        <v>950</v>
      </c>
      <c r="P248" s="28"/>
      <c r="Q248" s="30" t="s">
        <v>78</v>
      </c>
      <c r="R248" s="304"/>
    </row>
    <row r="249" spans="1:19" s="21" customFormat="1" ht="89.25" customHeight="1" x14ac:dyDescent="0.35">
      <c r="A249" s="100" t="s">
        <v>305</v>
      </c>
      <c r="B249" s="27" t="s">
        <v>951</v>
      </c>
      <c r="C249" s="28" t="s">
        <v>952</v>
      </c>
      <c r="D249" s="28" t="s">
        <v>953</v>
      </c>
      <c r="E249" s="28" t="s">
        <v>954</v>
      </c>
      <c r="F249" s="28" t="s">
        <v>955</v>
      </c>
      <c r="G249" s="28" t="s">
        <v>148</v>
      </c>
      <c r="H249" s="28" t="s">
        <v>431</v>
      </c>
      <c r="I249" s="28">
        <v>4</v>
      </c>
      <c r="J249" s="28">
        <v>4</v>
      </c>
      <c r="K249" s="29"/>
      <c r="L249" s="29">
        <v>4</v>
      </c>
      <c r="M249" s="305">
        <f t="shared" si="15"/>
        <v>1</v>
      </c>
      <c r="N249" s="28" t="s">
        <v>173</v>
      </c>
      <c r="O249" s="27" t="s">
        <v>956</v>
      </c>
      <c r="P249" s="28"/>
      <c r="Q249" s="30" t="s">
        <v>78</v>
      </c>
      <c r="R249" s="304"/>
    </row>
    <row r="250" spans="1:19" s="21" customFormat="1" ht="175.5" customHeight="1" x14ac:dyDescent="0.35">
      <c r="A250" s="100" t="s">
        <v>310</v>
      </c>
      <c r="B250" s="27" t="s">
        <v>957</v>
      </c>
      <c r="C250" s="28" t="s">
        <v>958</v>
      </c>
      <c r="D250" s="28" t="s">
        <v>170</v>
      </c>
      <c r="E250" s="28" t="s">
        <v>959</v>
      </c>
      <c r="F250" s="28" t="s">
        <v>960</v>
      </c>
      <c r="G250" s="28" t="s">
        <v>424</v>
      </c>
      <c r="H250" s="28" t="s">
        <v>431</v>
      </c>
      <c r="I250" s="28">
        <v>2.2200000000000002</v>
      </c>
      <c r="J250" s="28">
        <v>2.2200000000000002</v>
      </c>
      <c r="K250" s="29"/>
      <c r="L250" s="29">
        <v>0</v>
      </c>
      <c r="M250" s="305">
        <f t="shared" si="15"/>
        <v>0</v>
      </c>
      <c r="N250" s="28" t="s">
        <v>173</v>
      </c>
      <c r="O250" s="27" t="s">
        <v>950</v>
      </c>
      <c r="P250" s="123" t="s">
        <v>961</v>
      </c>
      <c r="Q250" s="30" t="s">
        <v>78</v>
      </c>
      <c r="R250" s="304"/>
      <c r="S250" s="268"/>
    </row>
    <row r="251" spans="1:19" s="21" customFormat="1" ht="108.75" customHeight="1" x14ac:dyDescent="0.35">
      <c r="A251" s="100" t="s">
        <v>315</v>
      </c>
      <c r="B251" s="27" t="s">
        <v>962</v>
      </c>
      <c r="C251" s="28" t="s">
        <v>963</v>
      </c>
      <c r="D251" s="28" t="s">
        <v>170</v>
      </c>
      <c r="E251" s="28" t="s">
        <v>964</v>
      </c>
      <c r="F251" s="28" t="s">
        <v>965</v>
      </c>
      <c r="G251" s="28" t="s">
        <v>303</v>
      </c>
      <c r="H251" s="28" t="s">
        <v>431</v>
      </c>
      <c r="I251" s="28">
        <v>1</v>
      </c>
      <c r="J251" s="28">
        <v>1</v>
      </c>
      <c r="K251" s="29"/>
      <c r="L251" s="29">
        <v>0</v>
      </c>
      <c r="M251" s="305">
        <f t="shared" si="15"/>
        <v>0</v>
      </c>
      <c r="N251" s="28" t="s">
        <v>303</v>
      </c>
      <c r="O251" s="27" t="s">
        <v>966</v>
      </c>
      <c r="P251" s="28" t="s">
        <v>967</v>
      </c>
      <c r="Q251" s="30" t="s">
        <v>78</v>
      </c>
      <c r="R251" s="304"/>
    </row>
    <row r="252" spans="1:19" s="99" customFormat="1" ht="127.5" customHeight="1" x14ac:dyDescent="0.35">
      <c r="A252" s="100" t="s">
        <v>321</v>
      </c>
      <c r="B252" s="27" t="s">
        <v>968</v>
      </c>
      <c r="C252" s="28" t="s">
        <v>969</v>
      </c>
      <c r="D252" s="28" t="s">
        <v>170</v>
      </c>
      <c r="E252" s="28" t="s">
        <v>970</v>
      </c>
      <c r="F252" s="28" t="s">
        <v>971</v>
      </c>
      <c r="G252" s="28" t="s">
        <v>424</v>
      </c>
      <c r="H252" s="28" t="s">
        <v>431</v>
      </c>
      <c r="I252" s="28">
        <v>96.79</v>
      </c>
      <c r="J252" s="28">
        <v>96.79</v>
      </c>
      <c r="K252" s="307"/>
      <c r="L252" s="260">
        <v>52.58</v>
      </c>
      <c r="M252" s="305">
        <f t="shared" si="15"/>
        <v>0.54323793780349205</v>
      </c>
      <c r="N252" s="28" t="s">
        <v>173</v>
      </c>
      <c r="O252" s="27" t="s">
        <v>930</v>
      </c>
      <c r="P252" s="28"/>
      <c r="Q252" s="30" t="s">
        <v>78</v>
      </c>
      <c r="S252" s="308"/>
    </row>
    <row r="253" spans="1:19" s="21" customFormat="1" ht="122.25" customHeight="1" x14ac:dyDescent="0.35">
      <c r="A253" s="100" t="s">
        <v>412</v>
      </c>
      <c r="B253" s="27" t="s">
        <v>972</v>
      </c>
      <c r="C253" s="28" t="s">
        <v>973</v>
      </c>
      <c r="D253" s="28" t="s">
        <v>170</v>
      </c>
      <c r="E253" s="28" t="s">
        <v>974</v>
      </c>
      <c r="F253" s="28" t="s">
        <v>975</v>
      </c>
      <c r="G253" s="28" t="s">
        <v>424</v>
      </c>
      <c r="H253" s="28" t="s">
        <v>431</v>
      </c>
      <c r="I253" s="28">
        <v>8.5299999999999994</v>
      </c>
      <c r="J253" s="28">
        <v>8.5299999999999994</v>
      </c>
      <c r="K253" s="29"/>
      <c r="L253" s="309">
        <v>8.5299999999999994</v>
      </c>
      <c r="M253" s="305">
        <f t="shared" si="15"/>
        <v>1</v>
      </c>
      <c r="N253" s="28" t="s">
        <v>173</v>
      </c>
      <c r="O253" s="27" t="s">
        <v>976</v>
      </c>
      <c r="P253" s="28" t="s">
        <v>977</v>
      </c>
      <c r="Q253" s="30" t="s">
        <v>78</v>
      </c>
      <c r="R253" s="99"/>
      <c r="S253" s="308"/>
    </row>
    <row r="254" spans="1:19" s="21" customFormat="1" ht="114" customHeight="1" x14ac:dyDescent="0.35">
      <c r="A254" s="100" t="s">
        <v>978</v>
      </c>
      <c r="B254" s="27" t="s">
        <v>979</v>
      </c>
      <c r="C254" s="28" t="s">
        <v>980</v>
      </c>
      <c r="D254" s="28" t="s">
        <v>170</v>
      </c>
      <c r="E254" s="28" t="s">
        <v>981</v>
      </c>
      <c r="F254" s="28" t="s">
        <v>935</v>
      </c>
      <c r="G254" s="28" t="s">
        <v>424</v>
      </c>
      <c r="H254" s="28" t="s">
        <v>431</v>
      </c>
      <c r="I254" s="28">
        <v>19.690000000000001</v>
      </c>
      <c r="J254" s="28">
        <v>19.690000000000001</v>
      </c>
      <c r="K254" s="307"/>
      <c r="L254" s="260">
        <v>5.24</v>
      </c>
      <c r="M254" s="305">
        <f t="shared" si="15"/>
        <v>0.26612493651599795</v>
      </c>
      <c r="N254" s="28" t="s">
        <v>173</v>
      </c>
      <c r="O254" s="27" t="s">
        <v>930</v>
      </c>
      <c r="P254" s="306" t="s">
        <v>931</v>
      </c>
      <c r="Q254" s="30" t="s">
        <v>78</v>
      </c>
      <c r="R254" s="99"/>
      <c r="S254" s="308"/>
    </row>
    <row r="255" spans="1:19" s="21" customFormat="1" ht="129.75" customHeight="1" x14ac:dyDescent="0.35">
      <c r="A255" s="100" t="s">
        <v>426</v>
      </c>
      <c r="B255" s="27" t="s">
        <v>982</v>
      </c>
      <c r="C255" s="28" t="s">
        <v>983</v>
      </c>
      <c r="D255" s="28" t="s">
        <v>170</v>
      </c>
      <c r="E255" s="28" t="s">
        <v>984</v>
      </c>
      <c r="F255" s="28" t="s">
        <v>985</v>
      </c>
      <c r="G255" s="28" t="s">
        <v>303</v>
      </c>
      <c r="H255" s="28" t="s">
        <v>431</v>
      </c>
      <c r="I255" s="28">
        <v>1</v>
      </c>
      <c r="J255" s="28">
        <v>1</v>
      </c>
      <c r="K255" s="29"/>
      <c r="L255" s="29">
        <v>0</v>
      </c>
      <c r="M255" s="305">
        <f t="shared" si="15"/>
        <v>0</v>
      </c>
      <c r="N255" s="28" t="s">
        <v>303</v>
      </c>
      <c r="O255" s="27" t="s">
        <v>986</v>
      </c>
      <c r="P255" s="28" t="s">
        <v>987</v>
      </c>
      <c r="Q255" s="30" t="s">
        <v>78</v>
      </c>
      <c r="R255" s="304"/>
    </row>
    <row r="256" spans="1:19" s="317" customFormat="1" ht="96.75" customHeight="1" thickBot="1" x14ac:dyDescent="0.4">
      <c r="A256" s="310" t="s">
        <v>988</v>
      </c>
      <c r="B256" s="254" t="s">
        <v>989</v>
      </c>
      <c r="C256" s="274" t="s">
        <v>990</v>
      </c>
      <c r="D256" s="274" t="s">
        <v>170</v>
      </c>
      <c r="E256" s="274" t="s">
        <v>991</v>
      </c>
      <c r="F256" s="274" t="s">
        <v>992</v>
      </c>
      <c r="G256" s="274" t="s">
        <v>424</v>
      </c>
      <c r="H256" s="274" t="s">
        <v>431</v>
      </c>
      <c r="I256" s="311">
        <v>2</v>
      </c>
      <c r="J256" s="311">
        <v>2</v>
      </c>
      <c r="K256" s="25"/>
      <c r="L256" s="312">
        <v>1</v>
      </c>
      <c r="M256" s="313">
        <f t="shared" si="15"/>
        <v>0.5</v>
      </c>
      <c r="N256" s="274" t="s">
        <v>173</v>
      </c>
      <c r="O256" s="254" t="s">
        <v>993</v>
      </c>
      <c r="P256" s="274"/>
      <c r="Q256" s="314" t="s">
        <v>78</v>
      </c>
      <c r="R256" s="315"/>
      <c r="S256" s="316"/>
    </row>
    <row r="257" spans="1:19" ht="15.75" thickBot="1" x14ac:dyDescent="0.3"/>
    <row r="258" spans="1:19" ht="24" thickBot="1" x14ac:dyDescent="0.3">
      <c r="A258" s="47" t="s">
        <v>0</v>
      </c>
      <c r="B258" s="48"/>
      <c r="C258" s="48"/>
      <c r="D258" s="49"/>
      <c r="E258" s="50" t="s">
        <v>994</v>
      </c>
      <c r="F258" s="51"/>
      <c r="G258" s="51"/>
      <c r="H258" s="51"/>
      <c r="I258" s="51"/>
      <c r="J258" s="51"/>
      <c r="K258" s="51"/>
      <c r="L258" s="52"/>
      <c r="M258" s="53" t="s">
        <v>1</v>
      </c>
      <c r="N258" s="54"/>
      <c r="O258" s="55"/>
      <c r="P258" s="56">
        <v>1300</v>
      </c>
      <c r="Q258" s="57"/>
    </row>
    <row r="259" spans="1:19" ht="27.75" customHeight="1" thickBot="1" x14ac:dyDescent="0.3">
      <c r="A259" s="53" t="s">
        <v>111</v>
      </c>
      <c r="B259" s="54"/>
      <c r="C259" s="54"/>
      <c r="D259" s="58"/>
      <c r="E259" s="50" t="s">
        <v>995</v>
      </c>
      <c r="F259" s="51"/>
      <c r="G259" s="51"/>
      <c r="H259" s="51"/>
      <c r="I259" s="51"/>
      <c r="J259" s="51"/>
      <c r="K259" s="51"/>
      <c r="L259" s="52"/>
      <c r="M259" s="47" t="s">
        <v>161</v>
      </c>
      <c r="N259" s="48"/>
      <c r="O259" s="59"/>
      <c r="P259" s="56" t="s">
        <v>166</v>
      </c>
      <c r="Q259" s="57"/>
    </row>
    <row r="260" spans="1:19" x14ac:dyDescent="0.25">
      <c r="A260" s="9"/>
      <c r="B260" s="9"/>
      <c r="C260" s="9"/>
      <c r="D260" s="9"/>
      <c r="E260" s="9"/>
      <c r="F260" s="9"/>
      <c r="G260" s="9"/>
      <c r="H260" s="9"/>
      <c r="I260" s="9"/>
      <c r="J260" s="9"/>
      <c r="K260" s="9"/>
      <c r="L260" s="9"/>
      <c r="M260" s="9"/>
      <c r="N260" s="9"/>
      <c r="O260" s="9"/>
      <c r="P260" s="9"/>
      <c r="Q260" s="9"/>
    </row>
    <row r="261" spans="1:19" ht="30" customHeight="1" x14ac:dyDescent="0.25">
      <c r="A261" s="9"/>
      <c r="B261" s="9"/>
      <c r="C261" s="9"/>
      <c r="D261" s="9"/>
      <c r="E261" s="9"/>
      <c r="F261" s="9"/>
      <c r="G261" s="9"/>
      <c r="H261" s="9"/>
      <c r="I261" s="9"/>
      <c r="J261" s="9"/>
      <c r="K261" s="45" t="s">
        <v>3</v>
      </c>
      <c r="L261" s="46"/>
      <c r="M261" s="34" t="s">
        <v>106</v>
      </c>
      <c r="N261" s="35" t="s">
        <v>107</v>
      </c>
      <c r="O261" s="36" t="s">
        <v>108</v>
      </c>
      <c r="P261" s="37" t="s">
        <v>4</v>
      </c>
      <c r="Q261" s="9"/>
    </row>
    <row r="262" spans="1:19" x14ac:dyDescent="0.25">
      <c r="A262" s="9"/>
      <c r="B262" s="9"/>
      <c r="C262" s="9"/>
      <c r="D262" s="9"/>
      <c r="E262" s="9"/>
      <c r="F262" s="9"/>
      <c r="G262" s="9"/>
      <c r="H262" s="9"/>
      <c r="I262" s="9"/>
      <c r="J262" s="9"/>
      <c r="K262" s="10"/>
      <c r="L262" s="10"/>
      <c r="M262" s="11" t="s">
        <v>5</v>
      </c>
      <c r="N262" s="12" t="s">
        <v>19</v>
      </c>
      <c r="O262" s="13" t="s">
        <v>20</v>
      </c>
      <c r="P262" s="14" t="s">
        <v>6</v>
      </c>
      <c r="Q262" s="9"/>
    </row>
    <row r="263" spans="1:19" ht="15.75" thickBot="1" x14ac:dyDescent="0.3">
      <c r="A263" s="9"/>
      <c r="B263" s="9"/>
      <c r="C263" s="9"/>
      <c r="D263" s="9"/>
      <c r="E263" s="9"/>
      <c r="F263" s="9"/>
      <c r="G263" s="9"/>
      <c r="H263" s="9"/>
      <c r="I263" s="9"/>
      <c r="J263" s="9"/>
      <c r="K263" s="9"/>
      <c r="L263" s="9"/>
      <c r="M263" s="9"/>
      <c r="N263" s="9"/>
      <c r="O263" s="9"/>
      <c r="P263" s="9"/>
      <c r="Q263" s="9"/>
    </row>
    <row r="264" spans="1:19" ht="60.75" thickBot="1" x14ac:dyDescent="0.3">
      <c r="A264" s="15" t="s">
        <v>105</v>
      </c>
      <c r="B264" s="16" t="s">
        <v>113</v>
      </c>
      <c r="C264" s="16" t="s">
        <v>114</v>
      </c>
      <c r="D264" s="16" t="s">
        <v>12</v>
      </c>
      <c r="E264" s="16" t="s">
        <v>10</v>
      </c>
      <c r="F264" s="16" t="s">
        <v>11</v>
      </c>
      <c r="G264" s="16" t="s">
        <v>115</v>
      </c>
      <c r="H264" s="16" t="s">
        <v>7</v>
      </c>
      <c r="I264" s="16" t="s">
        <v>9</v>
      </c>
      <c r="J264" s="16" t="s">
        <v>13</v>
      </c>
      <c r="K264" s="16" t="s">
        <v>14</v>
      </c>
      <c r="L264" s="16" t="s">
        <v>18</v>
      </c>
      <c r="M264" s="16" t="s">
        <v>17</v>
      </c>
      <c r="N264" s="16" t="s">
        <v>772</v>
      </c>
      <c r="O264" s="16" t="s">
        <v>8</v>
      </c>
      <c r="P264" s="16" t="s">
        <v>16</v>
      </c>
      <c r="Q264" s="61" t="s">
        <v>112</v>
      </c>
    </row>
    <row r="265" spans="1:19" s="21" customFormat="1" ht="121.5" customHeight="1" x14ac:dyDescent="0.35">
      <c r="A265" s="187" t="s">
        <v>109</v>
      </c>
      <c r="B265" s="18" t="s">
        <v>996</v>
      </c>
      <c r="C265" s="18" t="s">
        <v>997</v>
      </c>
      <c r="D265" s="18" t="s">
        <v>170</v>
      </c>
      <c r="E265" s="18" t="s">
        <v>998</v>
      </c>
      <c r="F265" s="18" t="s">
        <v>999</v>
      </c>
      <c r="G265" s="18" t="s">
        <v>148</v>
      </c>
      <c r="H265" s="18" t="s">
        <v>431</v>
      </c>
      <c r="I265" s="318">
        <v>14380</v>
      </c>
      <c r="J265" s="318">
        <v>14380</v>
      </c>
      <c r="K265" s="19"/>
      <c r="L265" s="319">
        <f>5540+1108</f>
        <v>6648</v>
      </c>
      <c r="M265" s="31">
        <f>+L265/J265</f>
        <v>0.46230876216968009</v>
      </c>
      <c r="N265" s="18" t="s">
        <v>173</v>
      </c>
      <c r="O265" s="18" t="s">
        <v>1000</v>
      </c>
      <c r="P265" s="18"/>
      <c r="Q265" s="20" t="s">
        <v>1001</v>
      </c>
    </row>
    <row r="266" spans="1:19" s="21" customFormat="1" ht="121.5" customHeight="1" x14ac:dyDescent="0.35">
      <c r="A266" s="100" t="s">
        <v>780</v>
      </c>
      <c r="B266" s="27" t="s">
        <v>1002</v>
      </c>
      <c r="C266" s="27" t="s">
        <v>1003</v>
      </c>
      <c r="D266" s="27" t="s">
        <v>170</v>
      </c>
      <c r="E266" s="27" t="s">
        <v>1004</v>
      </c>
      <c r="F266" s="27" t="s">
        <v>1005</v>
      </c>
      <c r="G266" s="27" t="s">
        <v>148</v>
      </c>
      <c r="H266" s="27" t="s">
        <v>431</v>
      </c>
      <c r="I266" s="320">
        <v>4144</v>
      </c>
      <c r="J266" s="320">
        <v>4144</v>
      </c>
      <c r="K266" s="321"/>
      <c r="L266" s="322">
        <f>1018+0</f>
        <v>1018</v>
      </c>
      <c r="M266" s="32">
        <f t="shared" ref="M266:M273" si="16">+L266/J266</f>
        <v>0.24565637065637067</v>
      </c>
      <c r="N266" s="27" t="s">
        <v>173</v>
      </c>
      <c r="O266" s="27" t="s">
        <v>1000</v>
      </c>
      <c r="P266" s="27"/>
      <c r="Q266" s="323" t="s">
        <v>1001</v>
      </c>
    </row>
    <row r="267" spans="1:19" s="21" customFormat="1" ht="121.5" customHeight="1" x14ac:dyDescent="0.35">
      <c r="A267" s="100" t="s">
        <v>290</v>
      </c>
      <c r="B267" s="27" t="s">
        <v>1006</v>
      </c>
      <c r="C267" s="27" t="s">
        <v>1007</v>
      </c>
      <c r="D267" s="27" t="s">
        <v>170</v>
      </c>
      <c r="E267" s="27" t="s">
        <v>1008</v>
      </c>
      <c r="F267" s="27" t="s">
        <v>1009</v>
      </c>
      <c r="G267" s="27" t="s">
        <v>148</v>
      </c>
      <c r="H267" s="27" t="s">
        <v>431</v>
      </c>
      <c r="I267" s="320">
        <v>46000</v>
      </c>
      <c r="J267" s="320">
        <v>46000</v>
      </c>
      <c r="K267" s="321"/>
      <c r="L267" s="322">
        <f>4630+1285</f>
        <v>5915</v>
      </c>
      <c r="M267" s="32">
        <f t="shared" si="16"/>
        <v>0.12858695652173913</v>
      </c>
      <c r="N267" s="27" t="s">
        <v>173</v>
      </c>
      <c r="O267" s="27" t="s">
        <v>1000</v>
      </c>
      <c r="P267" s="27"/>
      <c r="Q267" s="323" t="s">
        <v>1010</v>
      </c>
      <c r="S267" s="21" t="s">
        <v>1011</v>
      </c>
    </row>
    <row r="268" spans="1:19" s="21" customFormat="1" ht="101.25" customHeight="1" x14ac:dyDescent="0.35">
      <c r="A268" s="100" t="s">
        <v>793</v>
      </c>
      <c r="B268" s="27" t="s">
        <v>1012</v>
      </c>
      <c r="C268" s="27" t="s">
        <v>1013</v>
      </c>
      <c r="D268" s="27" t="s">
        <v>170</v>
      </c>
      <c r="E268" s="27" t="s">
        <v>1014</v>
      </c>
      <c r="F268" s="27" t="s">
        <v>1015</v>
      </c>
      <c r="G268" s="27" t="s">
        <v>148</v>
      </c>
      <c r="H268" s="27" t="s">
        <v>431</v>
      </c>
      <c r="I268" s="320">
        <v>12492</v>
      </c>
      <c r="J268" s="320">
        <v>12492</v>
      </c>
      <c r="K268" s="321"/>
      <c r="L268" s="322">
        <f>4717+186</f>
        <v>4903</v>
      </c>
      <c r="M268" s="32">
        <f t="shared" si="16"/>
        <v>0.39249119436439323</v>
      </c>
      <c r="N268" s="27" t="s">
        <v>173</v>
      </c>
      <c r="O268" s="27" t="s">
        <v>1000</v>
      </c>
      <c r="P268" s="27"/>
      <c r="Q268" s="323" t="s">
        <v>1010</v>
      </c>
    </row>
    <row r="269" spans="1:19" s="21" customFormat="1" ht="176.25" customHeight="1" x14ac:dyDescent="0.35">
      <c r="A269" s="100" t="s">
        <v>121</v>
      </c>
      <c r="B269" s="27" t="s">
        <v>1016</v>
      </c>
      <c r="C269" s="27" t="s">
        <v>1017</v>
      </c>
      <c r="D269" s="27" t="s">
        <v>170</v>
      </c>
      <c r="E269" s="27" t="s">
        <v>1018</v>
      </c>
      <c r="F269" s="27" t="s">
        <v>1019</v>
      </c>
      <c r="G269" s="27" t="s">
        <v>148</v>
      </c>
      <c r="H269" s="27" t="s">
        <v>431</v>
      </c>
      <c r="I269" s="320">
        <v>203</v>
      </c>
      <c r="J269" s="320">
        <v>203</v>
      </c>
      <c r="K269" s="321"/>
      <c r="L269" s="132">
        <f>143+105</f>
        <v>248</v>
      </c>
      <c r="M269" s="32">
        <f t="shared" si="16"/>
        <v>1.2216748768472907</v>
      </c>
      <c r="N269" s="27" t="s">
        <v>173</v>
      </c>
      <c r="O269" s="27" t="s">
        <v>1000</v>
      </c>
      <c r="P269" s="134" t="s">
        <v>1020</v>
      </c>
      <c r="Q269" s="323" t="s">
        <v>1021</v>
      </c>
    </row>
    <row r="270" spans="1:19" s="21" customFormat="1" ht="121.5" customHeight="1" x14ac:dyDescent="0.35">
      <c r="A270" s="100" t="s">
        <v>305</v>
      </c>
      <c r="B270" s="27" t="s">
        <v>1022</v>
      </c>
      <c r="C270" s="27" t="s">
        <v>1023</v>
      </c>
      <c r="D270" s="27" t="s">
        <v>170</v>
      </c>
      <c r="E270" s="27" t="s">
        <v>1024</v>
      </c>
      <c r="F270" s="27" t="s">
        <v>1025</v>
      </c>
      <c r="G270" s="27" t="s">
        <v>148</v>
      </c>
      <c r="H270" s="27" t="s">
        <v>431</v>
      </c>
      <c r="I270" s="320">
        <v>3320</v>
      </c>
      <c r="J270" s="320">
        <v>3320</v>
      </c>
      <c r="K270" s="321"/>
      <c r="L270" s="132">
        <f>1076+1083</f>
        <v>2159</v>
      </c>
      <c r="M270" s="32">
        <f t="shared" si="16"/>
        <v>0.65030120481927711</v>
      </c>
      <c r="N270" s="27" t="s">
        <v>173</v>
      </c>
      <c r="O270" s="27" t="s">
        <v>1000</v>
      </c>
      <c r="P270" s="134"/>
      <c r="Q270" s="323" t="s">
        <v>1021</v>
      </c>
    </row>
    <row r="271" spans="1:19" s="21" customFormat="1" ht="121.5" customHeight="1" x14ac:dyDescent="0.35">
      <c r="A271" s="100" t="s">
        <v>310</v>
      </c>
      <c r="B271" s="27" t="s">
        <v>1026</v>
      </c>
      <c r="C271" s="27" t="s">
        <v>1027</v>
      </c>
      <c r="D271" s="27" t="s">
        <v>170</v>
      </c>
      <c r="E271" s="27" t="s">
        <v>1028</v>
      </c>
      <c r="F271" s="27" t="s">
        <v>1029</v>
      </c>
      <c r="G271" s="27" t="s">
        <v>148</v>
      </c>
      <c r="H271" s="27" t="s">
        <v>431</v>
      </c>
      <c r="I271" s="320">
        <v>6363</v>
      </c>
      <c r="J271" s="320">
        <v>6363</v>
      </c>
      <c r="K271" s="321"/>
      <c r="L271" s="321">
        <f>1454+829</f>
        <v>2283</v>
      </c>
      <c r="M271" s="32">
        <f t="shared" si="16"/>
        <v>0.35879302215935877</v>
      </c>
      <c r="N271" s="27" t="s">
        <v>173</v>
      </c>
      <c r="O271" s="27" t="s">
        <v>1000</v>
      </c>
      <c r="P271" s="134"/>
      <c r="Q271" s="323" t="s">
        <v>1030</v>
      </c>
    </row>
    <row r="272" spans="1:19" s="21" customFormat="1" ht="121.5" customHeight="1" x14ac:dyDescent="0.35">
      <c r="A272" s="100" t="s">
        <v>871</v>
      </c>
      <c r="B272" s="27" t="s">
        <v>1031</v>
      </c>
      <c r="C272" s="27" t="s">
        <v>1032</v>
      </c>
      <c r="D272" s="27" t="s">
        <v>170</v>
      </c>
      <c r="E272" s="27" t="s">
        <v>1033</v>
      </c>
      <c r="F272" s="27" t="s">
        <v>1034</v>
      </c>
      <c r="G272" s="27" t="s">
        <v>148</v>
      </c>
      <c r="H272" s="27" t="s">
        <v>431</v>
      </c>
      <c r="I272" s="320">
        <v>1618</v>
      </c>
      <c r="J272" s="320">
        <v>1618</v>
      </c>
      <c r="K272" s="321"/>
      <c r="L272" s="321">
        <f>386+307</f>
        <v>693</v>
      </c>
      <c r="M272" s="32">
        <f t="shared" si="16"/>
        <v>0.42830655129789863</v>
      </c>
      <c r="N272" s="27" t="s">
        <v>173</v>
      </c>
      <c r="O272" s="27" t="s">
        <v>1000</v>
      </c>
      <c r="P272" s="134"/>
      <c r="Q272" s="323" t="s">
        <v>1030</v>
      </c>
    </row>
    <row r="273" spans="1:35" s="21" customFormat="1" ht="121.5" customHeight="1" thickBot="1" x14ac:dyDescent="0.4">
      <c r="A273" s="22" t="s">
        <v>321</v>
      </c>
      <c r="B273" s="23" t="s">
        <v>1035</v>
      </c>
      <c r="C273" s="23" t="s">
        <v>1036</v>
      </c>
      <c r="D273" s="23" t="s">
        <v>170</v>
      </c>
      <c r="E273" s="23" t="s">
        <v>1037</v>
      </c>
      <c r="F273" s="23" t="s">
        <v>1038</v>
      </c>
      <c r="G273" s="23" t="s">
        <v>148</v>
      </c>
      <c r="H273" s="23" t="s">
        <v>431</v>
      </c>
      <c r="I273" s="324">
        <v>100052</v>
      </c>
      <c r="J273" s="324">
        <v>100052</v>
      </c>
      <c r="K273" s="325"/>
      <c r="L273" s="326">
        <v>25488</v>
      </c>
      <c r="M273" s="33">
        <f t="shared" si="16"/>
        <v>0.25474753128373245</v>
      </c>
      <c r="N273" s="23" t="s">
        <v>173</v>
      </c>
      <c r="O273" s="23" t="s">
        <v>1000</v>
      </c>
      <c r="P273" s="327" t="s">
        <v>1039</v>
      </c>
      <c r="Q273" s="328" t="s">
        <v>1030</v>
      </c>
    </row>
    <row r="274" spans="1:35" ht="15.75" thickBot="1" x14ac:dyDescent="0.3"/>
    <row r="275" spans="1:35" s="336" customFormat="1" ht="22.5" customHeight="1" thickBot="1" x14ac:dyDescent="0.3">
      <c r="A275" s="329" t="s">
        <v>0</v>
      </c>
      <c r="B275" s="330"/>
      <c r="C275" s="330"/>
      <c r="D275" s="331"/>
      <c r="E275" s="90" t="s">
        <v>70</v>
      </c>
      <c r="F275" s="90"/>
      <c r="G275" s="90"/>
      <c r="H275" s="90"/>
      <c r="I275" s="90"/>
      <c r="J275" s="90"/>
      <c r="K275" s="90"/>
      <c r="L275" s="90"/>
      <c r="M275" s="332" t="s">
        <v>1</v>
      </c>
      <c r="N275" s="332"/>
      <c r="O275" s="332"/>
      <c r="P275" s="333" t="str">
        <f>+VLOOKUP(E275,[2]Hoja3!$A$2:$B$42,2,0)</f>
        <v>3000</v>
      </c>
      <c r="Q275" s="333"/>
      <c r="R275" s="334"/>
      <c r="S275" s="334"/>
      <c r="T275" s="334"/>
      <c r="U275" s="334"/>
      <c r="V275" s="334"/>
      <c r="W275" s="334"/>
      <c r="X275" s="334"/>
      <c r="Y275" s="335"/>
      <c r="Z275" s="335"/>
      <c r="AA275" s="335"/>
      <c r="AB275" s="335"/>
      <c r="AC275" s="335"/>
      <c r="AD275" s="335"/>
      <c r="AE275" s="335"/>
      <c r="AF275" s="335"/>
      <c r="AG275" s="335"/>
      <c r="AH275" s="335"/>
      <c r="AI275" s="335"/>
    </row>
    <row r="276" spans="1:35" ht="24" thickBot="1" x14ac:dyDescent="0.3">
      <c r="A276" s="337" t="s">
        <v>111</v>
      </c>
      <c r="B276" s="338"/>
      <c r="C276" s="338"/>
      <c r="D276" s="339"/>
      <c r="E276" s="90" t="s">
        <v>1040</v>
      </c>
      <c r="F276" s="90"/>
      <c r="G276" s="90"/>
      <c r="H276" s="90"/>
      <c r="I276" s="90"/>
      <c r="J276" s="90"/>
      <c r="K276" s="90"/>
      <c r="L276" s="90"/>
      <c r="M276" s="47" t="s">
        <v>161</v>
      </c>
      <c r="N276" s="48"/>
      <c r="O276" s="59"/>
      <c r="P276" s="56" t="s">
        <v>166</v>
      </c>
      <c r="Q276" s="57"/>
    </row>
    <row r="278" spans="1:35" x14ac:dyDescent="0.25">
      <c r="K278" s="340" t="s">
        <v>3</v>
      </c>
      <c r="L278" s="341"/>
      <c r="M278" s="342" t="s">
        <v>106</v>
      </c>
      <c r="N278" s="343" t="s">
        <v>107</v>
      </c>
      <c r="O278" s="344" t="s">
        <v>108</v>
      </c>
      <c r="P278" s="345" t="s">
        <v>4</v>
      </c>
    </row>
    <row r="279" spans="1:35" x14ac:dyDescent="0.25">
      <c r="K279" s="346"/>
      <c r="L279" s="346"/>
      <c r="M279" s="342" t="s">
        <v>5</v>
      </c>
      <c r="N279" s="343" t="s">
        <v>19</v>
      </c>
      <c r="O279" s="344" t="s">
        <v>20</v>
      </c>
      <c r="P279" s="345" t="s">
        <v>6</v>
      </c>
    </row>
    <row r="280" spans="1:35" ht="15.75" thickBot="1" x14ac:dyDescent="0.3"/>
    <row r="281" spans="1:35" s="347" customFormat="1" ht="60.75" thickBot="1" x14ac:dyDescent="0.3">
      <c r="A281" s="348" t="s">
        <v>105</v>
      </c>
      <c r="B281" s="349" t="s">
        <v>113</v>
      </c>
      <c r="C281" s="349" t="s">
        <v>114</v>
      </c>
      <c r="D281" s="349" t="s">
        <v>12</v>
      </c>
      <c r="E281" s="349" t="s">
        <v>10</v>
      </c>
      <c r="F281" s="349" t="s">
        <v>11</v>
      </c>
      <c r="G281" s="349" t="s">
        <v>115</v>
      </c>
      <c r="H281" s="349" t="s">
        <v>7</v>
      </c>
      <c r="I281" s="349" t="s">
        <v>9</v>
      </c>
      <c r="J281" s="349" t="s">
        <v>13</v>
      </c>
      <c r="K281" s="349" t="s">
        <v>14</v>
      </c>
      <c r="L281" s="349" t="s">
        <v>18</v>
      </c>
      <c r="M281" s="349" t="s">
        <v>17</v>
      </c>
      <c r="N281" s="349" t="s">
        <v>15</v>
      </c>
      <c r="O281" s="349" t="s">
        <v>8</v>
      </c>
      <c r="P281" s="349" t="s">
        <v>16</v>
      </c>
      <c r="Q281" s="350" t="s">
        <v>112</v>
      </c>
      <c r="R281"/>
    </row>
    <row r="282" spans="1:35" s="21" customFormat="1" ht="121.5" customHeight="1" x14ac:dyDescent="0.35">
      <c r="A282" s="100" t="s">
        <v>1041</v>
      </c>
      <c r="B282" s="27" t="s">
        <v>1042</v>
      </c>
      <c r="C282" s="27" t="s">
        <v>1043</v>
      </c>
      <c r="D282" s="27" t="s">
        <v>170</v>
      </c>
      <c r="E282" s="27" t="s">
        <v>1044</v>
      </c>
      <c r="F282" s="27" t="s">
        <v>1045</v>
      </c>
      <c r="G282" s="27" t="s">
        <v>148</v>
      </c>
      <c r="H282" s="27" t="s">
        <v>160</v>
      </c>
      <c r="I282" s="320">
        <v>31500</v>
      </c>
      <c r="J282" s="320">
        <v>30600</v>
      </c>
      <c r="K282" s="321"/>
      <c r="L282" s="321">
        <v>11757</v>
      </c>
      <c r="M282" s="32">
        <f>+L282/J282</f>
        <v>0.3842156862745098</v>
      </c>
      <c r="N282" s="27" t="s">
        <v>173</v>
      </c>
      <c r="O282" s="27" t="s">
        <v>1046</v>
      </c>
      <c r="P282" s="134"/>
      <c r="Q282" s="323" t="s">
        <v>70</v>
      </c>
    </row>
    <row r="283" spans="1:35" s="21" customFormat="1" ht="121.5" customHeight="1" x14ac:dyDescent="0.35">
      <c r="A283" s="100" t="s">
        <v>1047</v>
      </c>
      <c r="B283" s="27" t="s">
        <v>1048</v>
      </c>
      <c r="C283" s="27" t="s">
        <v>1049</v>
      </c>
      <c r="D283" s="27" t="s">
        <v>170</v>
      </c>
      <c r="E283" s="27" t="s">
        <v>1050</v>
      </c>
      <c r="F283" s="27" t="s">
        <v>1051</v>
      </c>
      <c r="G283" s="27" t="s">
        <v>843</v>
      </c>
      <c r="H283" s="27" t="s">
        <v>160</v>
      </c>
      <c r="I283" s="320">
        <v>20000</v>
      </c>
      <c r="J283" s="320">
        <v>25750</v>
      </c>
      <c r="K283" s="321"/>
      <c r="L283" s="321">
        <v>7126</v>
      </c>
      <c r="M283" s="32">
        <f t="shared" ref="M283:M291" si="17">+L283/J283</f>
        <v>0.27673786407766993</v>
      </c>
      <c r="N283" s="27" t="s">
        <v>173</v>
      </c>
      <c r="O283" s="27" t="s">
        <v>1046</v>
      </c>
      <c r="P283" s="134" t="s">
        <v>1052</v>
      </c>
      <c r="Q283" s="323" t="s">
        <v>70</v>
      </c>
    </row>
    <row r="284" spans="1:35" s="21" customFormat="1" ht="121.5" customHeight="1" x14ac:dyDescent="0.35">
      <c r="A284" s="100" t="s">
        <v>1053</v>
      </c>
      <c r="B284" s="27" t="s">
        <v>1054</v>
      </c>
      <c r="C284" s="27" t="s">
        <v>1055</v>
      </c>
      <c r="D284" s="27" t="s">
        <v>170</v>
      </c>
      <c r="E284" s="27" t="s">
        <v>1056</v>
      </c>
      <c r="F284" s="27" t="s">
        <v>1057</v>
      </c>
      <c r="G284" s="27" t="s">
        <v>148</v>
      </c>
      <c r="H284" s="27" t="s">
        <v>160</v>
      </c>
      <c r="I284" s="320">
        <v>12000</v>
      </c>
      <c r="J284" s="320">
        <v>5000</v>
      </c>
      <c r="K284" s="321"/>
      <c r="L284" s="321">
        <v>1235</v>
      </c>
      <c r="M284" s="32">
        <f t="shared" si="17"/>
        <v>0.247</v>
      </c>
      <c r="N284" s="27" t="s">
        <v>173</v>
      </c>
      <c r="O284" s="27" t="s">
        <v>1046</v>
      </c>
      <c r="P284" s="134"/>
      <c r="Q284" s="323" t="s">
        <v>70</v>
      </c>
    </row>
    <row r="285" spans="1:35" s="21" customFormat="1" ht="121.5" customHeight="1" x14ac:dyDescent="0.35">
      <c r="A285" s="100" t="s">
        <v>1058</v>
      </c>
      <c r="B285" s="27" t="s">
        <v>1059</v>
      </c>
      <c r="C285" s="27" t="s">
        <v>1060</v>
      </c>
      <c r="D285" s="27" t="s">
        <v>170</v>
      </c>
      <c r="E285" s="27" t="s">
        <v>1061</v>
      </c>
      <c r="F285" s="27" t="s">
        <v>1062</v>
      </c>
      <c r="G285" s="27" t="s">
        <v>148</v>
      </c>
      <c r="H285" s="27" t="s">
        <v>160</v>
      </c>
      <c r="I285" s="320">
        <v>20</v>
      </c>
      <c r="J285" s="320">
        <v>20</v>
      </c>
      <c r="K285" s="321"/>
      <c r="L285" s="321"/>
      <c r="M285" s="32">
        <f t="shared" si="17"/>
        <v>0</v>
      </c>
      <c r="N285" s="27" t="s">
        <v>173</v>
      </c>
      <c r="O285" s="27" t="s">
        <v>1046</v>
      </c>
      <c r="P285" s="134"/>
      <c r="Q285" s="323" t="s">
        <v>70</v>
      </c>
    </row>
    <row r="286" spans="1:35" s="21" customFormat="1" ht="121.5" customHeight="1" x14ac:dyDescent="0.35">
      <c r="A286" s="100" t="s">
        <v>1063</v>
      </c>
      <c r="B286" s="27" t="s">
        <v>1064</v>
      </c>
      <c r="C286" s="27" t="s">
        <v>1065</v>
      </c>
      <c r="D286" s="27" t="s">
        <v>170</v>
      </c>
      <c r="E286" s="27" t="s">
        <v>1066</v>
      </c>
      <c r="F286" s="27" t="s">
        <v>1067</v>
      </c>
      <c r="G286" s="27" t="s">
        <v>843</v>
      </c>
      <c r="H286" s="27" t="s">
        <v>160</v>
      </c>
      <c r="I286" s="320">
        <v>12</v>
      </c>
      <c r="J286" s="320">
        <v>15</v>
      </c>
      <c r="K286" s="321"/>
      <c r="L286" s="321">
        <v>3</v>
      </c>
      <c r="M286" s="32">
        <f t="shared" si="17"/>
        <v>0.2</v>
      </c>
      <c r="N286" s="27" t="s">
        <v>173</v>
      </c>
      <c r="O286" s="27" t="s">
        <v>1046</v>
      </c>
      <c r="P286" s="134" t="s">
        <v>1068</v>
      </c>
      <c r="Q286" s="323" t="s">
        <v>70</v>
      </c>
    </row>
    <row r="287" spans="1:35" s="21" customFormat="1" ht="121.5" customHeight="1" x14ac:dyDescent="0.35">
      <c r="A287" s="100" t="s">
        <v>1069</v>
      </c>
      <c r="B287" s="27" t="s">
        <v>1070</v>
      </c>
      <c r="C287" s="27" t="s">
        <v>1071</v>
      </c>
      <c r="D287" s="27" t="s">
        <v>170</v>
      </c>
      <c r="E287" s="27" t="s">
        <v>1072</v>
      </c>
      <c r="F287" s="27" t="s">
        <v>1073</v>
      </c>
      <c r="G287" s="27" t="s">
        <v>303</v>
      </c>
      <c r="H287" s="27" t="s">
        <v>431</v>
      </c>
      <c r="I287" s="320">
        <v>1</v>
      </c>
      <c r="J287" s="320">
        <v>1</v>
      </c>
      <c r="K287" s="321"/>
      <c r="L287" s="321"/>
      <c r="M287" s="32">
        <f t="shared" si="17"/>
        <v>0</v>
      </c>
      <c r="N287" s="27" t="s">
        <v>173</v>
      </c>
      <c r="O287" s="27" t="s">
        <v>1046</v>
      </c>
      <c r="P287" s="134"/>
      <c r="Q287" s="323" t="s">
        <v>70</v>
      </c>
    </row>
    <row r="288" spans="1:35" s="21" customFormat="1" ht="121.5" customHeight="1" x14ac:dyDescent="0.35">
      <c r="A288" s="100" t="s">
        <v>1074</v>
      </c>
      <c r="B288" s="27" t="s">
        <v>1075</v>
      </c>
      <c r="C288" s="27" t="s">
        <v>1076</v>
      </c>
      <c r="D288" s="27" t="s">
        <v>170</v>
      </c>
      <c r="E288" s="27" t="s">
        <v>1077</v>
      </c>
      <c r="F288" s="27" t="s">
        <v>1078</v>
      </c>
      <c r="G288" s="27" t="s">
        <v>303</v>
      </c>
      <c r="H288" s="27" t="s">
        <v>431</v>
      </c>
      <c r="I288" s="320">
        <v>1</v>
      </c>
      <c r="J288" s="320">
        <v>1</v>
      </c>
      <c r="K288" s="321"/>
      <c r="L288" s="321"/>
      <c r="M288" s="32">
        <f>+L288/J288</f>
        <v>0</v>
      </c>
      <c r="N288" s="27" t="s">
        <v>173</v>
      </c>
      <c r="O288" s="27" t="s">
        <v>1046</v>
      </c>
      <c r="P288" s="134"/>
      <c r="Q288" s="323" t="s">
        <v>70</v>
      </c>
    </row>
    <row r="289" spans="1:35" s="21" customFormat="1" ht="121.5" customHeight="1" x14ac:dyDescent="0.35">
      <c r="A289" s="100" t="s">
        <v>1079</v>
      </c>
      <c r="B289" s="27" t="s">
        <v>1080</v>
      </c>
      <c r="C289" s="27" t="s">
        <v>1081</v>
      </c>
      <c r="D289" s="27" t="s">
        <v>170</v>
      </c>
      <c r="E289" s="27" t="s">
        <v>1082</v>
      </c>
      <c r="F289" s="27" t="s">
        <v>1083</v>
      </c>
      <c r="G289" s="27" t="s">
        <v>843</v>
      </c>
      <c r="H289" s="27" t="s">
        <v>160</v>
      </c>
      <c r="I289" s="320">
        <v>15</v>
      </c>
      <c r="J289" s="320">
        <v>20</v>
      </c>
      <c r="K289" s="321"/>
      <c r="L289" s="321">
        <v>6</v>
      </c>
      <c r="M289" s="32">
        <f t="shared" si="17"/>
        <v>0.3</v>
      </c>
      <c r="N289" s="27" t="s">
        <v>173</v>
      </c>
      <c r="O289" s="27" t="s">
        <v>1046</v>
      </c>
      <c r="P289" s="134" t="s">
        <v>1084</v>
      </c>
      <c r="Q289" s="323" t="s">
        <v>70</v>
      </c>
    </row>
    <row r="290" spans="1:35" s="21" customFormat="1" ht="121.5" customHeight="1" x14ac:dyDescent="0.35">
      <c r="A290" s="100" t="s">
        <v>1085</v>
      </c>
      <c r="B290" s="27" t="s">
        <v>1086</v>
      </c>
      <c r="C290" s="27" t="s">
        <v>1087</v>
      </c>
      <c r="D290" s="27" t="s">
        <v>170</v>
      </c>
      <c r="E290" s="27" t="s">
        <v>1088</v>
      </c>
      <c r="F290" s="27" t="s">
        <v>1089</v>
      </c>
      <c r="G290" s="27" t="s">
        <v>148</v>
      </c>
      <c r="H290" s="27" t="s">
        <v>160</v>
      </c>
      <c r="I290" s="320">
        <v>177</v>
      </c>
      <c r="J290" s="320">
        <v>200</v>
      </c>
      <c r="K290" s="321"/>
      <c r="L290" s="321">
        <v>53</v>
      </c>
      <c r="M290" s="32">
        <f t="shared" si="17"/>
        <v>0.26500000000000001</v>
      </c>
      <c r="N290" s="27" t="s">
        <v>173</v>
      </c>
      <c r="O290" s="27" t="s">
        <v>1046</v>
      </c>
      <c r="P290" s="134"/>
      <c r="Q290" s="323" t="s">
        <v>70</v>
      </c>
    </row>
    <row r="291" spans="1:35" s="21" customFormat="1" ht="121.5" customHeight="1" thickBot="1" x14ac:dyDescent="0.4">
      <c r="A291" s="22" t="s">
        <v>1058</v>
      </c>
      <c r="B291" s="23" t="s">
        <v>1090</v>
      </c>
      <c r="C291" s="23" t="s">
        <v>1091</v>
      </c>
      <c r="D291" s="23" t="s">
        <v>170</v>
      </c>
      <c r="E291" s="23" t="s">
        <v>1092</v>
      </c>
      <c r="F291" s="23" t="s">
        <v>1093</v>
      </c>
      <c r="G291" s="23" t="s">
        <v>148</v>
      </c>
      <c r="H291" s="23" t="s">
        <v>160</v>
      </c>
      <c r="I291" s="324">
        <v>0</v>
      </c>
      <c r="J291" s="324">
        <v>228</v>
      </c>
      <c r="K291" s="325"/>
      <c r="L291" s="325">
        <v>87</v>
      </c>
      <c r="M291" s="33">
        <f t="shared" si="17"/>
        <v>0.38157894736842107</v>
      </c>
      <c r="N291" s="23" t="s">
        <v>173</v>
      </c>
      <c r="O291" s="23" t="s">
        <v>1046</v>
      </c>
      <c r="P291" s="327"/>
      <c r="Q291" s="328" t="s">
        <v>70</v>
      </c>
    </row>
    <row r="292" spans="1:35" ht="15.75" thickBot="1" x14ac:dyDescent="0.3"/>
    <row r="293" spans="1:35" s="336" customFormat="1" ht="22.5" customHeight="1" thickBot="1" x14ac:dyDescent="0.3">
      <c r="A293" s="329" t="s">
        <v>0</v>
      </c>
      <c r="B293" s="330"/>
      <c r="C293" s="330"/>
      <c r="D293" s="331"/>
      <c r="E293" s="90" t="s">
        <v>36</v>
      </c>
      <c r="F293" s="90"/>
      <c r="G293" s="90"/>
      <c r="H293" s="90"/>
      <c r="I293" s="90"/>
      <c r="J293" s="90"/>
      <c r="K293" s="90"/>
      <c r="L293" s="90"/>
      <c r="M293" s="332" t="s">
        <v>1</v>
      </c>
      <c r="N293" s="332"/>
      <c r="O293" s="332"/>
      <c r="P293" s="333" t="str">
        <f>+VLOOKUP(E293,[3]Hoja3!$A$2:$B$42,2,0)</f>
        <v>0800</v>
      </c>
      <c r="Q293" s="333"/>
      <c r="R293" s="334"/>
      <c r="S293" s="334"/>
      <c r="T293" s="334"/>
      <c r="U293" s="334"/>
      <c r="V293" s="334"/>
      <c r="W293" s="334"/>
      <c r="X293" s="334"/>
      <c r="Y293" s="335"/>
      <c r="Z293" s="335"/>
      <c r="AA293" s="335"/>
      <c r="AB293" s="335"/>
      <c r="AC293" s="335"/>
      <c r="AD293" s="335"/>
      <c r="AE293" s="335"/>
      <c r="AF293" s="335"/>
      <c r="AG293" s="335"/>
      <c r="AH293" s="335"/>
      <c r="AI293" s="335"/>
    </row>
    <row r="294" spans="1:35" ht="24" thickBot="1" x14ac:dyDescent="0.3">
      <c r="A294" s="337" t="s">
        <v>111</v>
      </c>
      <c r="B294" s="338"/>
      <c r="C294" s="338"/>
      <c r="D294" s="339"/>
      <c r="E294" s="90" t="s">
        <v>1094</v>
      </c>
      <c r="F294" s="90"/>
      <c r="G294" s="90"/>
      <c r="H294" s="90"/>
      <c r="I294" s="90"/>
      <c r="J294" s="90"/>
      <c r="K294" s="90"/>
      <c r="L294" s="90"/>
      <c r="M294" s="47" t="s">
        <v>161</v>
      </c>
      <c r="N294" s="48"/>
      <c r="O294" s="59"/>
      <c r="P294" s="56" t="s">
        <v>166</v>
      </c>
      <c r="Q294" s="57"/>
    </row>
    <row r="296" spans="1:35" x14ac:dyDescent="0.25">
      <c r="K296" s="340" t="s">
        <v>3</v>
      </c>
      <c r="L296" s="341"/>
      <c r="M296" s="342" t="s">
        <v>106</v>
      </c>
      <c r="N296" s="343" t="s">
        <v>107</v>
      </c>
      <c r="O296" s="344" t="s">
        <v>108</v>
      </c>
      <c r="P296" s="345" t="s">
        <v>4</v>
      </c>
    </row>
    <row r="297" spans="1:35" x14ac:dyDescent="0.25">
      <c r="K297" s="346"/>
      <c r="L297" s="346"/>
      <c r="M297" s="342" t="s">
        <v>5</v>
      </c>
      <c r="N297" s="343" t="s">
        <v>19</v>
      </c>
      <c r="O297" s="344" t="s">
        <v>20</v>
      </c>
      <c r="P297" s="345" t="s">
        <v>6</v>
      </c>
    </row>
    <row r="298" spans="1:35" ht="15.75" thickBot="1" x14ac:dyDescent="0.3"/>
    <row r="299" spans="1:35" s="347" customFormat="1" ht="60.75" thickBot="1" x14ac:dyDescent="0.3">
      <c r="A299" s="348" t="s">
        <v>105</v>
      </c>
      <c r="B299" s="349" t="s">
        <v>113</v>
      </c>
      <c r="C299" s="349" t="s">
        <v>114</v>
      </c>
      <c r="D299" s="349" t="s">
        <v>12</v>
      </c>
      <c r="E299" s="349" t="s">
        <v>10</v>
      </c>
      <c r="F299" s="349" t="s">
        <v>11</v>
      </c>
      <c r="G299" s="349" t="s">
        <v>115</v>
      </c>
      <c r="H299" s="349" t="s">
        <v>7</v>
      </c>
      <c r="I299" s="349" t="s">
        <v>9</v>
      </c>
      <c r="J299" s="349" t="s">
        <v>13</v>
      </c>
      <c r="K299" s="349" t="s">
        <v>14</v>
      </c>
      <c r="L299" s="349" t="s">
        <v>18</v>
      </c>
      <c r="M299" s="349" t="s">
        <v>17</v>
      </c>
      <c r="N299" s="349" t="s">
        <v>15</v>
      </c>
      <c r="O299" s="349" t="s">
        <v>8</v>
      </c>
      <c r="P299" s="349" t="s">
        <v>16</v>
      </c>
      <c r="Q299" s="350" t="s">
        <v>112</v>
      </c>
      <c r="R299"/>
    </row>
    <row r="300" spans="1:35" s="21" customFormat="1" ht="121.5" customHeight="1" x14ac:dyDescent="0.35">
      <c r="A300" s="187" t="s">
        <v>1041</v>
      </c>
      <c r="B300" s="18" t="s">
        <v>1095</v>
      </c>
      <c r="C300" s="18" t="s">
        <v>1096</v>
      </c>
      <c r="D300" s="18" t="s">
        <v>170</v>
      </c>
      <c r="E300" s="18" t="s">
        <v>1097</v>
      </c>
      <c r="F300" s="18" t="s">
        <v>1098</v>
      </c>
      <c r="G300" s="18" t="s">
        <v>148</v>
      </c>
      <c r="H300" s="18" t="s">
        <v>160</v>
      </c>
      <c r="I300" s="318">
        <v>700</v>
      </c>
      <c r="J300" s="318">
        <v>3000</v>
      </c>
      <c r="K300" s="19"/>
      <c r="L300" s="19">
        <v>1604</v>
      </c>
      <c r="M300" s="31">
        <f>+L300/J300</f>
        <v>0.53466666666666662</v>
      </c>
      <c r="N300" s="18" t="s">
        <v>173</v>
      </c>
      <c r="O300" s="18" t="s">
        <v>1099</v>
      </c>
      <c r="P300" s="351" t="s">
        <v>1100</v>
      </c>
      <c r="Q300" s="20" t="s">
        <v>1101</v>
      </c>
    </row>
    <row r="301" spans="1:35" s="21" customFormat="1" ht="121.5" customHeight="1" x14ac:dyDescent="0.35">
      <c r="A301" s="100" t="s">
        <v>1102</v>
      </c>
      <c r="B301" s="27" t="s">
        <v>1103</v>
      </c>
      <c r="C301" s="27" t="s">
        <v>1104</v>
      </c>
      <c r="D301" s="27" t="s">
        <v>170</v>
      </c>
      <c r="E301" s="27" t="s">
        <v>1105</v>
      </c>
      <c r="F301" s="27" t="s">
        <v>1106</v>
      </c>
      <c r="G301" s="27" t="s">
        <v>148</v>
      </c>
      <c r="H301" s="27" t="s">
        <v>160</v>
      </c>
      <c r="I301" s="320">
        <v>0</v>
      </c>
      <c r="J301" s="320">
        <v>600</v>
      </c>
      <c r="K301" s="321"/>
      <c r="L301" s="321">
        <v>275</v>
      </c>
      <c r="M301" s="32">
        <f t="shared" ref="M301:M310" si="18">+L301/J301</f>
        <v>0.45833333333333331</v>
      </c>
      <c r="N301" s="27" t="s">
        <v>173</v>
      </c>
      <c r="O301" s="27" t="s">
        <v>1107</v>
      </c>
      <c r="P301" s="134" t="s">
        <v>1108</v>
      </c>
      <c r="Q301" s="323" t="s">
        <v>1109</v>
      </c>
    </row>
    <row r="302" spans="1:35" s="21" customFormat="1" ht="121.5" customHeight="1" x14ac:dyDescent="0.35">
      <c r="A302" s="100" t="s">
        <v>1053</v>
      </c>
      <c r="B302" s="27" t="s">
        <v>1110</v>
      </c>
      <c r="C302" s="27" t="s">
        <v>1111</v>
      </c>
      <c r="D302" s="27" t="s">
        <v>170</v>
      </c>
      <c r="E302" s="27" t="s">
        <v>1112</v>
      </c>
      <c r="F302" s="27" t="s">
        <v>1113</v>
      </c>
      <c r="G302" s="27" t="s">
        <v>148</v>
      </c>
      <c r="H302" s="27" t="s">
        <v>160</v>
      </c>
      <c r="I302" s="320">
        <v>0</v>
      </c>
      <c r="J302" s="320">
        <v>165</v>
      </c>
      <c r="K302" s="321"/>
      <c r="L302" s="321">
        <v>103</v>
      </c>
      <c r="M302" s="32">
        <f t="shared" si="18"/>
        <v>0.62424242424242427</v>
      </c>
      <c r="N302" s="27" t="s">
        <v>173</v>
      </c>
      <c r="O302" s="27" t="s">
        <v>1099</v>
      </c>
      <c r="P302" s="134" t="s">
        <v>1114</v>
      </c>
      <c r="Q302" s="323" t="s">
        <v>1101</v>
      </c>
    </row>
    <row r="303" spans="1:35" s="21" customFormat="1" ht="121.5" customHeight="1" x14ac:dyDescent="0.35">
      <c r="A303" s="100" t="s">
        <v>1058</v>
      </c>
      <c r="B303" s="27" t="s">
        <v>1115</v>
      </c>
      <c r="C303" s="27" t="s">
        <v>1116</v>
      </c>
      <c r="D303" s="27" t="s">
        <v>170</v>
      </c>
      <c r="E303" s="27" t="s">
        <v>1117</v>
      </c>
      <c r="F303" s="27" t="s">
        <v>1118</v>
      </c>
      <c r="G303" s="27" t="s">
        <v>148</v>
      </c>
      <c r="H303" s="27" t="s">
        <v>160</v>
      </c>
      <c r="I303" s="320">
        <v>0</v>
      </c>
      <c r="J303" s="320">
        <v>64</v>
      </c>
      <c r="K303" s="321"/>
      <c r="L303" s="321">
        <v>0</v>
      </c>
      <c r="M303" s="32">
        <f t="shared" si="18"/>
        <v>0</v>
      </c>
      <c r="N303" s="27" t="s">
        <v>173</v>
      </c>
      <c r="O303" s="27" t="s">
        <v>1119</v>
      </c>
      <c r="P303" s="134" t="s">
        <v>1120</v>
      </c>
      <c r="Q303" s="323" t="s">
        <v>1121</v>
      </c>
    </row>
    <row r="304" spans="1:35" s="21" customFormat="1" ht="121.5" customHeight="1" x14ac:dyDescent="0.35">
      <c r="A304" s="100" t="s">
        <v>1063</v>
      </c>
      <c r="B304" s="27" t="s">
        <v>1122</v>
      </c>
      <c r="C304" s="27" t="s">
        <v>1123</v>
      </c>
      <c r="D304" s="27" t="s">
        <v>170</v>
      </c>
      <c r="E304" s="27" t="s">
        <v>1124</v>
      </c>
      <c r="F304" s="27" t="s">
        <v>1125</v>
      </c>
      <c r="G304" s="27" t="s">
        <v>148</v>
      </c>
      <c r="H304" s="27" t="s">
        <v>160</v>
      </c>
      <c r="I304" s="320">
        <v>0</v>
      </c>
      <c r="J304" s="320">
        <v>344</v>
      </c>
      <c r="K304" s="321"/>
      <c r="L304" s="321">
        <v>77</v>
      </c>
      <c r="M304" s="32">
        <f t="shared" si="18"/>
        <v>0.22383720930232559</v>
      </c>
      <c r="N304" s="27" t="s">
        <v>173</v>
      </c>
      <c r="O304" s="27" t="s">
        <v>1119</v>
      </c>
      <c r="P304" s="134" t="s">
        <v>1126</v>
      </c>
      <c r="Q304" s="323" t="s">
        <v>1121</v>
      </c>
    </row>
    <row r="305" spans="1:17" s="21" customFormat="1" ht="121.5" customHeight="1" x14ac:dyDescent="0.35">
      <c r="A305" s="100" t="s">
        <v>1069</v>
      </c>
      <c r="B305" s="27" t="s">
        <v>1127</v>
      </c>
      <c r="C305" s="27" t="s">
        <v>1127</v>
      </c>
      <c r="D305" s="27" t="s">
        <v>170</v>
      </c>
      <c r="E305" s="27" t="s">
        <v>1128</v>
      </c>
      <c r="F305" s="27" t="s">
        <v>1129</v>
      </c>
      <c r="G305" s="27" t="s">
        <v>148</v>
      </c>
      <c r="H305" s="27" t="s">
        <v>160</v>
      </c>
      <c r="I305" s="320">
        <v>0</v>
      </c>
      <c r="J305" s="320">
        <v>13214</v>
      </c>
      <c r="K305" s="321"/>
      <c r="L305" s="321">
        <v>10535</v>
      </c>
      <c r="M305" s="32">
        <f t="shared" si="18"/>
        <v>0.79726048130770399</v>
      </c>
      <c r="N305" s="27" t="s">
        <v>173</v>
      </c>
      <c r="O305" s="27" t="s">
        <v>1130</v>
      </c>
      <c r="P305" s="134" t="s">
        <v>1131</v>
      </c>
      <c r="Q305" s="323" t="s">
        <v>1132</v>
      </c>
    </row>
    <row r="306" spans="1:17" s="21" customFormat="1" ht="121.5" customHeight="1" x14ac:dyDescent="0.35">
      <c r="A306" s="100" t="s">
        <v>1074</v>
      </c>
      <c r="B306" s="27" t="s">
        <v>1133</v>
      </c>
      <c r="C306" s="27" t="s">
        <v>1134</v>
      </c>
      <c r="D306" s="27" t="s">
        <v>170</v>
      </c>
      <c r="E306" s="27" t="s">
        <v>1135</v>
      </c>
      <c r="F306" s="27" t="s">
        <v>1136</v>
      </c>
      <c r="G306" s="27" t="s">
        <v>148</v>
      </c>
      <c r="H306" s="27" t="s">
        <v>160</v>
      </c>
      <c r="I306" s="320">
        <v>0</v>
      </c>
      <c r="J306" s="320">
        <v>32</v>
      </c>
      <c r="K306" s="321"/>
      <c r="L306" s="321">
        <v>13</v>
      </c>
      <c r="M306" s="32">
        <f t="shared" si="18"/>
        <v>0.40625</v>
      </c>
      <c r="N306" s="27" t="s">
        <v>173</v>
      </c>
      <c r="O306" s="27" t="s">
        <v>1137</v>
      </c>
      <c r="P306" s="134" t="s">
        <v>1138</v>
      </c>
      <c r="Q306" s="323" t="s">
        <v>1139</v>
      </c>
    </row>
    <row r="307" spans="1:17" s="21" customFormat="1" ht="121.5" customHeight="1" x14ac:dyDescent="0.35">
      <c r="A307" s="100" t="s">
        <v>1079</v>
      </c>
      <c r="B307" s="27" t="s">
        <v>1140</v>
      </c>
      <c r="C307" s="27" t="s">
        <v>1141</v>
      </c>
      <c r="D307" s="27" t="s">
        <v>170</v>
      </c>
      <c r="E307" s="27" t="s">
        <v>1142</v>
      </c>
      <c r="F307" s="27" t="s">
        <v>1143</v>
      </c>
      <c r="G307" s="27" t="s">
        <v>148</v>
      </c>
      <c r="H307" s="27" t="s">
        <v>160</v>
      </c>
      <c r="I307" s="320">
        <v>0</v>
      </c>
      <c r="J307" s="320">
        <v>2216</v>
      </c>
      <c r="K307" s="321"/>
      <c r="L307" s="321">
        <v>1417</v>
      </c>
      <c r="M307" s="32">
        <f t="shared" si="18"/>
        <v>0.63944043321299637</v>
      </c>
      <c r="N307" s="27" t="s">
        <v>173</v>
      </c>
      <c r="O307" s="27" t="s">
        <v>1144</v>
      </c>
      <c r="P307" s="134" t="s">
        <v>1145</v>
      </c>
      <c r="Q307" s="323" t="s">
        <v>36</v>
      </c>
    </row>
    <row r="308" spans="1:17" s="21" customFormat="1" ht="121.5" customHeight="1" x14ac:dyDescent="0.35">
      <c r="A308" s="100" t="s">
        <v>1085</v>
      </c>
      <c r="B308" s="27" t="s">
        <v>1146</v>
      </c>
      <c r="C308" s="27" t="s">
        <v>1147</v>
      </c>
      <c r="D308" s="27" t="s">
        <v>170</v>
      </c>
      <c r="E308" s="27" t="s">
        <v>1148</v>
      </c>
      <c r="F308" s="27" t="s">
        <v>1149</v>
      </c>
      <c r="G308" s="27" t="s">
        <v>148</v>
      </c>
      <c r="H308" s="27" t="s">
        <v>160</v>
      </c>
      <c r="I308" s="320">
        <v>0</v>
      </c>
      <c r="J308" s="320">
        <v>1292</v>
      </c>
      <c r="K308" s="321"/>
      <c r="L308" s="321">
        <v>234</v>
      </c>
      <c r="M308" s="32">
        <v>0.02</v>
      </c>
      <c r="N308" s="27" t="s">
        <v>173</v>
      </c>
      <c r="O308" s="27" t="s">
        <v>1150</v>
      </c>
      <c r="P308" s="134" t="s">
        <v>1151</v>
      </c>
      <c r="Q308" s="323" t="s">
        <v>1152</v>
      </c>
    </row>
    <row r="309" spans="1:17" s="21" customFormat="1" ht="121.5" customHeight="1" x14ac:dyDescent="0.35">
      <c r="A309" s="100" t="s">
        <v>1153</v>
      </c>
      <c r="B309" s="27" t="s">
        <v>1154</v>
      </c>
      <c r="C309" s="27" t="s">
        <v>1155</v>
      </c>
      <c r="D309" s="27" t="s">
        <v>170</v>
      </c>
      <c r="E309" s="27" t="s">
        <v>1156</v>
      </c>
      <c r="F309" s="27" t="s">
        <v>1157</v>
      </c>
      <c r="G309" s="27" t="s">
        <v>148</v>
      </c>
      <c r="H309" s="27" t="s">
        <v>160</v>
      </c>
      <c r="I309" s="320">
        <v>0</v>
      </c>
      <c r="J309" s="320">
        <v>24969</v>
      </c>
      <c r="K309" s="321"/>
      <c r="L309" s="321">
        <v>7371</v>
      </c>
      <c r="M309" s="32">
        <f t="shared" si="18"/>
        <v>0.29520605550883094</v>
      </c>
      <c r="N309" s="27" t="s">
        <v>173</v>
      </c>
      <c r="O309" s="27" t="s">
        <v>1158</v>
      </c>
      <c r="P309" s="134" t="s">
        <v>1159</v>
      </c>
      <c r="Q309" s="323" t="s">
        <v>1160</v>
      </c>
    </row>
    <row r="310" spans="1:17" s="21" customFormat="1" ht="121.5" customHeight="1" thickBot="1" x14ac:dyDescent="0.4">
      <c r="A310" s="22" t="s">
        <v>1161</v>
      </c>
      <c r="B310" s="23" t="s">
        <v>1162</v>
      </c>
      <c r="C310" s="23" t="s">
        <v>1163</v>
      </c>
      <c r="D310" s="23" t="s">
        <v>170</v>
      </c>
      <c r="E310" s="23" t="s">
        <v>1164</v>
      </c>
      <c r="F310" s="23" t="s">
        <v>1165</v>
      </c>
      <c r="G310" s="23" t="s">
        <v>148</v>
      </c>
      <c r="H310" s="23" t="s">
        <v>160</v>
      </c>
      <c r="I310" s="324">
        <v>0</v>
      </c>
      <c r="J310" s="324">
        <v>1780</v>
      </c>
      <c r="K310" s="325"/>
      <c r="L310" s="325">
        <v>559</v>
      </c>
      <c r="M310" s="33">
        <f t="shared" si="18"/>
        <v>0.31404494382022474</v>
      </c>
      <c r="N310" s="23" t="s">
        <v>173</v>
      </c>
      <c r="O310" s="23" t="s">
        <v>1166</v>
      </c>
      <c r="P310" s="327" t="s">
        <v>1167</v>
      </c>
      <c r="Q310" s="328" t="s">
        <v>1168</v>
      </c>
    </row>
    <row r="311" spans="1:17" ht="15.75" thickBot="1" x14ac:dyDescent="0.3"/>
    <row r="312" spans="1:17" ht="38.25" customHeight="1" thickBot="1" x14ac:dyDescent="0.3">
      <c r="A312" s="352" t="s">
        <v>0</v>
      </c>
      <c r="B312" s="353"/>
      <c r="C312" s="353"/>
      <c r="D312" s="354"/>
      <c r="E312" s="50" t="s">
        <v>1169</v>
      </c>
      <c r="F312" s="51"/>
      <c r="G312" s="51"/>
      <c r="H312" s="51"/>
      <c r="I312" s="51"/>
      <c r="J312" s="51"/>
      <c r="K312" s="51"/>
      <c r="L312" s="52"/>
      <c r="M312" s="53" t="s">
        <v>1</v>
      </c>
      <c r="N312" s="54"/>
      <c r="O312" s="55"/>
      <c r="P312" s="56">
        <v>600</v>
      </c>
      <c r="Q312" s="57"/>
    </row>
    <row r="313" spans="1:17" ht="39.75" customHeight="1" thickBot="1" x14ac:dyDescent="0.3">
      <c r="A313" s="352" t="s">
        <v>111</v>
      </c>
      <c r="B313" s="353"/>
      <c r="C313" s="353"/>
      <c r="D313" s="354"/>
      <c r="E313" s="50" t="s">
        <v>1170</v>
      </c>
      <c r="F313" s="51"/>
      <c r="G313" s="51"/>
      <c r="H313" s="51"/>
      <c r="I313" s="51"/>
      <c r="J313" s="51"/>
      <c r="K313" s="51"/>
      <c r="L313" s="52"/>
      <c r="M313" s="47" t="s">
        <v>161</v>
      </c>
      <c r="N313" s="48"/>
      <c r="O313" s="59"/>
      <c r="P313" s="56" t="s">
        <v>166</v>
      </c>
      <c r="Q313" s="57"/>
    </row>
    <row r="314" spans="1:17" x14ac:dyDescent="0.25">
      <c r="A314" s="9"/>
      <c r="B314" s="9"/>
      <c r="C314" s="9"/>
      <c r="D314" s="9"/>
      <c r="E314" s="9"/>
      <c r="F314" s="9"/>
      <c r="G314" s="9"/>
      <c r="H314" s="9"/>
      <c r="I314" s="9"/>
      <c r="J314" s="9"/>
      <c r="K314" s="9"/>
      <c r="L314" s="9"/>
      <c r="M314" s="9"/>
      <c r="N314" s="9"/>
      <c r="O314" s="9"/>
      <c r="P314" s="9"/>
      <c r="Q314" s="9"/>
    </row>
    <row r="315" spans="1:17" ht="30" customHeight="1" x14ac:dyDescent="0.25">
      <c r="A315" s="9"/>
      <c r="B315" s="9"/>
      <c r="C315" s="9"/>
      <c r="D315" s="9"/>
      <c r="E315" s="9"/>
      <c r="F315" s="9"/>
      <c r="G315" s="9"/>
      <c r="H315" s="9"/>
      <c r="I315" s="9"/>
      <c r="J315" s="9"/>
      <c r="K315" s="45" t="s">
        <v>3</v>
      </c>
      <c r="L315" s="46"/>
      <c r="M315" s="34" t="s">
        <v>106</v>
      </c>
      <c r="N315" s="35" t="s">
        <v>107</v>
      </c>
      <c r="O315" s="36" t="s">
        <v>108</v>
      </c>
      <c r="P315" s="37" t="s">
        <v>4</v>
      </c>
      <c r="Q315" s="9"/>
    </row>
    <row r="316" spans="1:17" x14ac:dyDescent="0.25">
      <c r="A316" s="9"/>
      <c r="B316" s="9"/>
      <c r="C316" s="9"/>
      <c r="D316" s="9"/>
      <c r="E316" s="9"/>
      <c r="F316" s="9"/>
      <c r="G316" s="9"/>
      <c r="H316" s="9"/>
      <c r="I316" s="9"/>
      <c r="J316" s="9"/>
      <c r="K316" s="10"/>
      <c r="L316" s="10"/>
      <c r="M316" s="11" t="s">
        <v>5</v>
      </c>
      <c r="N316" s="12" t="s">
        <v>19</v>
      </c>
      <c r="O316" s="13" t="s">
        <v>20</v>
      </c>
      <c r="P316" s="14" t="s">
        <v>6</v>
      </c>
      <c r="Q316" s="9"/>
    </row>
    <row r="317" spans="1:17" ht="15.75" thickBot="1" x14ac:dyDescent="0.3">
      <c r="A317" s="9"/>
      <c r="B317" s="9"/>
      <c r="C317" s="9"/>
      <c r="D317" s="9"/>
      <c r="E317" s="9"/>
      <c r="F317" s="9"/>
      <c r="G317" s="9"/>
      <c r="H317" s="9"/>
      <c r="I317" s="9"/>
      <c r="J317" s="9"/>
      <c r="K317" s="9"/>
      <c r="L317" s="9"/>
      <c r="M317" s="9"/>
      <c r="N317" s="9"/>
      <c r="O317" s="9"/>
      <c r="P317" s="9"/>
      <c r="Q317" s="9"/>
    </row>
    <row r="318" spans="1:17" s="359" customFormat="1" ht="109.5" customHeight="1" thickBot="1" x14ac:dyDescent="0.35">
      <c r="A318" s="355" t="s">
        <v>105</v>
      </c>
      <c r="B318" s="356" t="s">
        <v>113</v>
      </c>
      <c r="C318" s="357" t="s">
        <v>114</v>
      </c>
      <c r="D318" s="357" t="s">
        <v>12</v>
      </c>
      <c r="E318" s="357" t="s">
        <v>10</v>
      </c>
      <c r="F318" s="357" t="s">
        <v>11</v>
      </c>
      <c r="G318" s="357" t="s">
        <v>115</v>
      </c>
      <c r="H318" s="357" t="s">
        <v>7</v>
      </c>
      <c r="I318" s="357" t="s">
        <v>9</v>
      </c>
      <c r="J318" s="357" t="s">
        <v>13</v>
      </c>
      <c r="K318" s="357" t="s">
        <v>14</v>
      </c>
      <c r="L318" s="357" t="s">
        <v>18</v>
      </c>
      <c r="M318" s="357" t="s">
        <v>17</v>
      </c>
      <c r="N318" s="357" t="s">
        <v>15</v>
      </c>
      <c r="O318" s="357" t="s">
        <v>8</v>
      </c>
      <c r="P318" s="357" t="s">
        <v>16</v>
      </c>
      <c r="Q318" s="358" t="s">
        <v>112</v>
      </c>
    </row>
    <row r="319" spans="1:17" s="21" customFormat="1" ht="109.5" customHeight="1" x14ac:dyDescent="0.35">
      <c r="A319" s="360" t="s">
        <v>109</v>
      </c>
      <c r="B319" s="361" t="s">
        <v>1171</v>
      </c>
      <c r="C319" s="362" t="s">
        <v>1172</v>
      </c>
      <c r="D319" s="362" t="s">
        <v>170</v>
      </c>
      <c r="E319" s="362" t="s">
        <v>1173</v>
      </c>
      <c r="F319" s="362" t="s">
        <v>1174</v>
      </c>
      <c r="G319" s="362" t="s">
        <v>148</v>
      </c>
      <c r="H319" s="362" t="s">
        <v>160</v>
      </c>
      <c r="I319" s="363">
        <v>96</v>
      </c>
      <c r="J319" s="363">
        <v>72</v>
      </c>
      <c r="K319" s="364"/>
      <c r="L319" s="364">
        <v>51</v>
      </c>
      <c r="M319" s="365">
        <f>+L319/J319</f>
        <v>0.70833333333333337</v>
      </c>
      <c r="N319" s="362" t="s">
        <v>173</v>
      </c>
      <c r="O319" s="366" t="s">
        <v>1175</v>
      </c>
      <c r="P319" s="366"/>
      <c r="Q319" s="367" t="s">
        <v>1169</v>
      </c>
    </row>
    <row r="320" spans="1:17" s="21" customFormat="1" ht="109.5" customHeight="1" x14ac:dyDescent="0.35">
      <c r="A320" s="368" t="s">
        <v>1176</v>
      </c>
      <c r="B320" s="369" t="s">
        <v>1171</v>
      </c>
      <c r="C320" s="369" t="s">
        <v>1177</v>
      </c>
      <c r="D320" s="370" t="s">
        <v>170</v>
      </c>
      <c r="E320" s="369" t="s">
        <v>1178</v>
      </c>
      <c r="F320" s="369" t="s">
        <v>1179</v>
      </c>
      <c r="G320" s="369" t="s">
        <v>614</v>
      </c>
      <c r="H320" s="369" t="s">
        <v>160</v>
      </c>
      <c r="I320" s="371">
        <v>24</v>
      </c>
      <c r="J320" s="371">
        <v>24</v>
      </c>
      <c r="K320" s="372"/>
      <c r="L320" s="372">
        <f>10+6+6+6</f>
        <v>28</v>
      </c>
      <c r="M320" s="373">
        <f>+L320/J320</f>
        <v>1.1666666666666667</v>
      </c>
      <c r="N320" s="370" t="s">
        <v>173</v>
      </c>
      <c r="O320" s="370" t="s">
        <v>1180</v>
      </c>
      <c r="P320" s="370"/>
      <c r="Q320" s="374" t="s">
        <v>1169</v>
      </c>
    </row>
    <row r="321" spans="1:17" s="21" customFormat="1" ht="182.25" customHeight="1" x14ac:dyDescent="0.35">
      <c r="A321" s="368" t="s">
        <v>285</v>
      </c>
      <c r="B321" s="369" t="s">
        <v>1181</v>
      </c>
      <c r="C321" s="370" t="s">
        <v>1182</v>
      </c>
      <c r="D321" s="370" t="s">
        <v>170</v>
      </c>
      <c r="E321" s="370" t="s">
        <v>1183</v>
      </c>
      <c r="F321" s="369" t="s">
        <v>1184</v>
      </c>
      <c r="G321" s="370" t="s">
        <v>148</v>
      </c>
      <c r="H321" s="370" t="s">
        <v>160</v>
      </c>
      <c r="I321" s="371">
        <v>48</v>
      </c>
      <c r="J321" s="371">
        <v>48</v>
      </c>
      <c r="K321" s="375"/>
      <c r="L321" s="376">
        <v>12</v>
      </c>
      <c r="M321" s="373">
        <f>+L321/J321</f>
        <v>0.25</v>
      </c>
      <c r="N321" s="370" t="s">
        <v>173</v>
      </c>
      <c r="O321" s="370" t="s">
        <v>1185</v>
      </c>
      <c r="P321" s="370"/>
      <c r="Q321" s="374" t="s">
        <v>1169</v>
      </c>
    </row>
    <row r="322" spans="1:17" s="21" customFormat="1" ht="190.5" customHeight="1" x14ac:dyDescent="0.35">
      <c r="A322" s="368" t="s">
        <v>290</v>
      </c>
      <c r="B322" s="369" t="s">
        <v>1186</v>
      </c>
      <c r="C322" s="370" t="s">
        <v>1187</v>
      </c>
      <c r="D322" s="370" t="s">
        <v>170</v>
      </c>
      <c r="E322" s="370" t="s">
        <v>1188</v>
      </c>
      <c r="F322" s="369" t="s">
        <v>1189</v>
      </c>
      <c r="G322" s="370" t="s">
        <v>148</v>
      </c>
      <c r="H322" s="370" t="s">
        <v>160</v>
      </c>
      <c r="I322" s="372">
        <v>3960</v>
      </c>
      <c r="J322" s="372">
        <v>3720</v>
      </c>
      <c r="K322" s="375">
        <v>6400</v>
      </c>
      <c r="L322" s="372">
        <v>3032</v>
      </c>
      <c r="M322" s="373">
        <f>+L322/K322</f>
        <v>0.47375</v>
      </c>
      <c r="N322" s="370" t="s">
        <v>173</v>
      </c>
      <c r="O322" s="370" t="s">
        <v>1190</v>
      </c>
      <c r="P322" s="370" t="s">
        <v>1191</v>
      </c>
      <c r="Q322" s="374" t="s">
        <v>1169</v>
      </c>
    </row>
    <row r="323" spans="1:17" s="21" customFormat="1" ht="112.5" customHeight="1" x14ac:dyDescent="0.35">
      <c r="A323" s="368" t="s">
        <v>120</v>
      </c>
      <c r="B323" s="369" t="s">
        <v>1192</v>
      </c>
      <c r="C323" s="369" t="s">
        <v>1193</v>
      </c>
      <c r="D323" s="370" t="s">
        <v>170</v>
      </c>
      <c r="E323" s="377" t="s">
        <v>1194</v>
      </c>
      <c r="F323" s="369" t="s">
        <v>1195</v>
      </c>
      <c r="G323" s="370" t="s">
        <v>303</v>
      </c>
      <c r="H323" s="370" t="s">
        <v>431</v>
      </c>
      <c r="I323" s="371">
        <v>1</v>
      </c>
      <c r="J323" s="371">
        <v>1</v>
      </c>
      <c r="K323" s="375"/>
      <c r="L323" s="375">
        <v>0</v>
      </c>
      <c r="M323" s="373">
        <f>+L323/J323</f>
        <v>0</v>
      </c>
      <c r="N323" s="370" t="s">
        <v>173</v>
      </c>
      <c r="O323" s="370" t="s">
        <v>1190</v>
      </c>
      <c r="P323" s="370" t="s">
        <v>1196</v>
      </c>
      <c r="Q323" s="374" t="s">
        <v>1169</v>
      </c>
    </row>
    <row r="324" spans="1:17" s="21" customFormat="1" ht="138" customHeight="1" thickBot="1" x14ac:dyDescent="0.4">
      <c r="A324" s="378" t="s">
        <v>798</v>
      </c>
      <c r="B324" s="379" t="s">
        <v>1197</v>
      </c>
      <c r="C324" s="379" t="s">
        <v>1198</v>
      </c>
      <c r="D324" s="379" t="s">
        <v>138</v>
      </c>
      <c r="E324" s="379" t="s">
        <v>1199</v>
      </c>
      <c r="F324" s="380" t="s">
        <v>1200</v>
      </c>
      <c r="G324" s="379" t="s">
        <v>148</v>
      </c>
      <c r="H324" s="379" t="s">
        <v>160</v>
      </c>
      <c r="I324" s="381">
        <v>24</v>
      </c>
      <c r="J324" s="381">
        <v>24</v>
      </c>
      <c r="K324" s="382"/>
      <c r="L324" s="382">
        <v>0</v>
      </c>
      <c r="M324" s="383">
        <f>+L324/J324</f>
        <v>0</v>
      </c>
      <c r="N324" s="379" t="s">
        <v>173</v>
      </c>
      <c r="O324" s="379" t="s">
        <v>1201</v>
      </c>
      <c r="P324" s="384" t="s">
        <v>1202</v>
      </c>
      <c r="Q324" s="385" t="s">
        <v>1169</v>
      </c>
    </row>
    <row r="325" spans="1:17" ht="15.75" thickBot="1" x14ac:dyDescent="0.3"/>
    <row r="326" spans="1:17" ht="38.25" customHeight="1" thickBot="1" x14ac:dyDescent="0.3">
      <c r="A326" s="47" t="s">
        <v>0</v>
      </c>
      <c r="B326" s="48"/>
      <c r="C326" s="48"/>
      <c r="D326" s="49"/>
      <c r="E326" s="50" t="s">
        <v>1203</v>
      </c>
      <c r="F326" s="51"/>
      <c r="G326" s="51"/>
      <c r="H326" s="51"/>
      <c r="I326" s="51"/>
      <c r="J326" s="51"/>
      <c r="K326" s="51"/>
      <c r="L326" s="52"/>
      <c r="M326" s="53" t="s">
        <v>1</v>
      </c>
      <c r="N326" s="54"/>
      <c r="O326" s="55"/>
      <c r="P326" s="56">
        <v>1210</v>
      </c>
      <c r="Q326" s="57"/>
    </row>
    <row r="327" spans="1:17" ht="39.75" customHeight="1" thickBot="1" x14ac:dyDescent="0.3">
      <c r="A327" s="53" t="s">
        <v>111</v>
      </c>
      <c r="B327" s="54"/>
      <c r="C327" s="54"/>
      <c r="D327" s="58"/>
      <c r="E327" s="50" t="s">
        <v>1204</v>
      </c>
      <c r="F327" s="51"/>
      <c r="G327" s="51"/>
      <c r="H327" s="51"/>
      <c r="I327" s="51"/>
      <c r="J327" s="51"/>
      <c r="K327" s="51"/>
      <c r="L327" s="52"/>
      <c r="M327" s="47" t="s">
        <v>161</v>
      </c>
      <c r="N327" s="48"/>
      <c r="O327" s="59"/>
      <c r="P327" s="56" t="s">
        <v>166</v>
      </c>
      <c r="Q327" s="57"/>
    </row>
    <row r="328" spans="1:17" x14ac:dyDescent="0.25">
      <c r="A328" s="9"/>
      <c r="B328" s="9"/>
      <c r="C328" s="9"/>
      <c r="D328" s="9"/>
      <c r="E328" s="9"/>
      <c r="F328" s="9"/>
      <c r="G328" s="9"/>
      <c r="H328" s="9"/>
      <c r="I328" s="9"/>
      <c r="J328" s="9"/>
      <c r="K328" s="9"/>
      <c r="L328" s="9"/>
      <c r="M328" s="9"/>
      <c r="N328" s="9"/>
      <c r="O328" s="9"/>
      <c r="P328" s="9"/>
      <c r="Q328" s="9"/>
    </row>
    <row r="329" spans="1:17" ht="30" customHeight="1" x14ac:dyDescent="0.25">
      <c r="A329" s="9"/>
      <c r="B329" s="9"/>
      <c r="C329" s="9"/>
      <c r="D329" s="9"/>
      <c r="E329" s="9"/>
      <c r="F329" s="9"/>
      <c r="G329" s="9"/>
      <c r="H329" s="9"/>
      <c r="I329" s="9"/>
      <c r="J329" s="9"/>
      <c r="K329" s="45" t="s">
        <v>3</v>
      </c>
      <c r="L329" s="46"/>
      <c r="M329" s="34" t="s">
        <v>106</v>
      </c>
      <c r="N329" s="35" t="s">
        <v>107</v>
      </c>
      <c r="O329" s="36" t="s">
        <v>108</v>
      </c>
      <c r="P329" s="37" t="s">
        <v>4</v>
      </c>
      <c r="Q329" s="9"/>
    </row>
    <row r="330" spans="1:17" x14ac:dyDescent="0.25">
      <c r="A330" s="9"/>
      <c r="B330" s="9"/>
      <c r="C330" s="9"/>
      <c r="D330" s="9"/>
      <c r="E330" s="9"/>
      <c r="F330" s="9"/>
      <c r="G330" s="9"/>
      <c r="H330" s="9"/>
      <c r="I330" s="9"/>
      <c r="J330" s="9"/>
      <c r="K330" s="10"/>
      <c r="L330" s="10"/>
      <c r="M330" s="11" t="s">
        <v>5</v>
      </c>
      <c r="N330" s="12" t="s">
        <v>19</v>
      </c>
      <c r="O330" s="13" t="s">
        <v>20</v>
      </c>
      <c r="P330" s="14" t="s">
        <v>6</v>
      </c>
      <c r="Q330" s="9"/>
    </row>
    <row r="331" spans="1:17" ht="15.75" thickBot="1" x14ac:dyDescent="0.3">
      <c r="A331" s="9"/>
      <c r="B331" s="9"/>
      <c r="C331" s="9"/>
      <c r="D331" s="9"/>
      <c r="E331" s="9"/>
      <c r="F331" s="9"/>
      <c r="G331" s="9"/>
      <c r="H331" s="9"/>
      <c r="I331" s="9"/>
      <c r="J331" s="9"/>
      <c r="K331" s="9"/>
      <c r="L331" s="9"/>
      <c r="M331" s="9"/>
      <c r="N331" s="9"/>
      <c r="O331" s="9"/>
      <c r="P331" s="9"/>
      <c r="Q331" s="9"/>
    </row>
    <row r="332" spans="1:17" ht="60.75" thickBot="1" x14ac:dyDescent="0.3">
      <c r="A332" s="165" t="s">
        <v>105</v>
      </c>
      <c r="B332" s="386" t="s">
        <v>113</v>
      </c>
      <c r="C332" s="16" t="s">
        <v>114</v>
      </c>
      <c r="D332" s="16" t="s">
        <v>12</v>
      </c>
      <c r="E332" s="16" t="s">
        <v>10</v>
      </c>
      <c r="F332" s="16" t="s">
        <v>11</v>
      </c>
      <c r="G332" s="16" t="s">
        <v>115</v>
      </c>
      <c r="H332" s="16" t="s">
        <v>7</v>
      </c>
      <c r="I332" s="16" t="s">
        <v>9</v>
      </c>
      <c r="J332" s="16" t="s">
        <v>13</v>
      </c>
      <c r="K332" s="16" t="s">
        <v>14</v>
      </c>
      <c r="L332" s="16" t="s">
        <v>18</v>
      </c>
      <c r="M332" s="16" t="s">
        <v>17</v>
      </c>
      <c r="N332" s="16" t="s">
        <v>15</v>
      </c>
      <c r="O332" s="16" t="s">
        <v>8</v>
      </c>
      <c r="P332" s="16" t="s">
        <v>16</v>
      </c>
      <c r="Q332" s="61" t="s">
        <v>112</v>
      </c>
    </row>
    <row r="333" spans="1:17" s="21" customFormat="1" ht="72.75" customHeight="1" x14ac:dyDescent="0.35">
      <c r="A333" s="387" t="s">
        <v>109</v>
      </c>
      <c r="B333" s="366" t="s">
        <v>1205</v>
      </c>
      <c r="C333" s="366" t="s">
        <v>1206</v>
      </c>
      <c r="D333" s="366" t="s">
        <v>170</v>
      </c>
      <c r="E333" s="362" t="s">
        <v>1207</v>
      </c>
      <c r="F333" s="388" t="s">
        <v>1208</v>
      </c>
      <c r="G333" s="362" t="s">
        <v>148</v>
      </c>
      <c r="H333" s="362" t="s">
        <v>160</v>
      </c>
      <c r="I333" s="363">
        <v>77225</v>
      </c>
      <c r="J333" s="363">
        <v>80000</v>
      </c>
      <c r="K333" s="364"/>
      <c r="L333" s="364">
        <v>10833</v>
      </c>
      <c r="M333" s="365">
        <f>+L333/J333</f>
        <v>0.13541249999999999</v>
      </c>
      <c r="N333" s="362" t="s">
        <v>173</v>
      </c>
      <c r="O333" s="362" t="s">
        <v>1209</v>
      </c>
      <c r="P333" s="366"/>
      <c r="Q333" s="367" t="s">
        <v>1210</v>
      </c>
    </row>
    <row r="334" spans="1:17" s="21" customFormat="1" ht="72.75" customHeight="1" x14ac:dyDescent="0.35">
      <c r="A334" s="368" t="s">
        <v>1211</v>
      </c>
      <c r="B334" s="370" t="s">
        <v>1212</v>
      </c>
      <c r="C334" s="370" t="s">
        <v>1213</v>
      </c>
      <c r="D334" s="370" t="s">
        <v>170</v>
      </c>
      <c r="E334" s="370" t="s">
        <v>1214</v>
      </c>
      <c r="F334" s="389" t="s">
        <v>1215</v>
      </c>
      <c r="G334" s="370" t="s">
        <v>148</v>
      </c>
      <c r="H334" s="370" t="s">
        <v>160</v>
      </c>
      <c r="I334" s="371">
        <v>190</v>
      </c>
      <c r="J334" s="371">
        <v>200</v>
      </c>
      <c r="K334" s="375"/>
      <c r="L334" s="390">
        <v>43</v>
      </c>
      <c r="M334" s="373">
        <f t="shared" ref="M334:M342" si="19">+L334/J334</f>
        <v>0.215</v>
      </c>
      <c r="N334" s="370" t="s">
        <v>173</v>
      </c>
      <c r="O334" s="369" t="s">
        <v>1216</v>
      </c>
      <c r="P334" s="370"/>
      <c r="Q334" s="391" t="s">
        <v>1217</v>
      </c>
    </row>
    <row r="335" spans="1:17" s="99" customFormat="1" ht="129" customHeight="1" x14ac:dyDescent="0.35">
      <c r="A335" s="392" t="s">
        <v>290</v>
      </c>
      <c r="B335" s="393" t="s">
        <v>1218</v>
      </c>
      <c r="C335" s="393" t="s">
        <v>1219</v>
      </c>
      <c r="D335" s="393" t="s">
        <v>138</v>
      </c>
      <c r="E335" s="393" t="s">
        <v>1220</v>
      </c>
      <c r="F335" s="394" t="s">
        <v>1221</v>
      </c>
      <c r="G335" s="393" t="s">
        <v>148</v>
      </c>
      <c r="H335" s="393" t="s">
        <v>160</v>
      </c>
      <c r="I335" s="395">
        <v>2032</v>
      </c>
      <c r="J335" s="395">
        <v>3000</v>
      </c>
      <c r="K335" s="396">
        <v>876</v>
      </c>
      <c r="L335" s="397">
        <v>377</v>
      </c>
      <c r="M335" s="398">
        <f>+L335/K335</f>
        <v>0.43036529680365299</v>
      </c>
      <c r="N335" s="393" t="s">
        <v>173</v>
      </c>
      <c r="O335" s="394" t="s">
        <v>1222</v>
      </c>
      <c r="P335" s="393" t="s">
        <v>1223</v>
      </c>
      <c r="Q335" s="399" t="s">
        <v>1224</v>
      </c>
    </row>
    <row r="336" spans="1:17" s="21" customFormat="1" ht="72.75" customHeight="1" x14ac:dyDescent="0.35">
      <c r="A336" s="368" t="s">
        <v>120</v>
      </c>
      <c r="B336" s="370" t="s">
        <v>1225</v>
      </c>
      <c r="C336" s="370" t="s">
        <v>1226</v>
      </c>
      <c r="D336" s="370" t="s">
        <v>138</v>
      </c>
      <c r="E336" s="377" t="s">
        <v>1227</v>
      </c>
      <c r="F336" s="389" t="s">
        <v>1228</v>
      </c>
      <c r="G336" s="370" t="s">
        <v>148</v>
      </c>
      <c r="H336" s="370" t="s">
        <v>160</v>
      </c>
      <c r="I336" s="395">
        <v>186771</v>
      </c>
      <c r="J336" s="395">
        <v>1866664</v>
      </c>
      <c r="K336" s="400"/>
      <c r="L336" s="400">
        <v>363047</v>
      </c>
      <c r="M336" s="373">
        <f t="shared" si="19"/>
        <v>0.19448974212820305</v>
      </c>
      <c r="N336" s="370" t="s">
        <v>173</v>
      </c>
      <c r="O336" s="369" t="s">
        <v>1229</v>
      </c>
      <c r="P336" s="370"/>
      <c r="Q336" s="391" t="s">
        <v>1224</v>
      </c>
    </row>
    <row r="337" spans="1:17" s="21" customFormat="1" ht="96.75" customHeight="1" x14ac:dyDescent="0.35">
      <c r="A337" s="368" t="s">
        <v>121</v>
      </c>
      <c r="B337" s="370" t="s">
        <v>1230</v>
      </c>
      <c r="C337" s="370" t="s">
        <v>1231</v>
      </c>
      <c r="D337" s="370" t="s">
        <v>170</v>
      </c>
      <c r="E337" s="370" t="s">
        <v>1232</v>
      </c>
      <c r="F337" s="389" t="s">
        <v>1233</v>
      </c>
      <c r="G337" s="370" t="s">
        <v>148</v>
      </c>
      <c r="H337" s="370" t="s">
        <v>160</v>
      </c>
      <c r="I337" s="371">
        <v>428</v>
      </c>
      <c r="J337" s="371">
        <v>428</v>
      </c>
      <c r="K337" s="375"/>
      <c r="L337" s="375">
        <v>480</v>
      </c>
      <c r="M337" s="373">
        <f>+L337/J337</f>
        <v>1.1214953271028036</v>
      </c>
      <c r="N337" s="370" t="s">
        <v>173</v>
      </c>
      <c r="O337" s="369" t="s">
        <v>1234</v>
      </c>
      <c r="P337" s="370"/>
      <c r="Q337" s="391" t="s">
        <v>1217</v>
      </c>
    </row>
    <row r="338" spans="1:17" s="21" customFormat="1" ht="104.25" customHeight="1" x14ac:dyDescent="0.35">
      <c r="A338" s="368" t="s">
        <v>803</v>
      </c>
      <c r="B338" s="370" t="s">
        <v>1235</v>
      </c>
      <c r="C338" s="370" t="s">
        <v>1236</v>
      </c>
      <c r="D338" s="370" t="s">
        <v>170</v>
      </c>
      <c r="E338" s="370" t="s">
        <v>1237</v>
      </c>
      <c r="F338" s="389" t="s">
        <v>1238</v>
      </c>
      <c r="G338" s="370" t="s">
        <v>148</v>
      </c>
      <c r="H338" s="370" t="s">
        <v>160</v>
      </c>
      <c r="I338" s="371">
        <v>204</v>
      </c>
      <c r="J338" s="371">
        <v>220</v>
      </c>
      <c r="K338" s="375"/>
      <c r="L338" s="375">
        <v>40</v>
      </c>
      <c r="M338" s="373">
        <f t="shared" si="19"/>
        <v>0.18181818181818182</v>
      </c>
      <c r="N338" s="370" t="s">
        <v>173</v>
      </c>
      <c r="O338" s="369" t="s">
        <v>1239</v>
      </c>
      <c r="P338" s="370"/>
      <c r="Q338" s="391" t="s">
        <v>1217</v>
      </c>
    </row>
    <row r="339" spans="1:17" s="21" customFormat="1" ht="101.25" customHeight="1" x14ac:dyDescent="0.35">
      <c r="A339" s="368" t="s">
        <v>310</v>
      </c>
      <c r="B339" s="370" t="s">
        <v>1240</v>
      </c>
      <c r="C339" s="370" t="s">
        <v>1241</v>
      </c>
      <c r="D339" s="370" t="s">
        <v>170</v>
      </c>
      <c r="E339" s="370" t="s">
        <v>1242</v>
      </c>
      <c r="F339" s="389" t="s">
        <v>1243</v>
      </c>
      <c r="G339" s="370" t="s">
        <v>148</v>
      </c>
      <c r="H339" s="370" t="s">
        <v>1244</v>
      </c>
      <c r="I339" s="371">
        <v>45000</v>
      </c>
      <c r="J339" s="371">
        <v>48000</v>
      </c>
      <c r="K339" s="375"/>
      <c r="L339" s="375">
        <v>16205</v>
      </c>
      <c r="M339" s="373">
        <f t="shared" si="19"/>
        <v>0.33760416666666665</v>
      </c>
      <c r="N339" s="370" t="s">
        <v>173</v>
      </c>
      <c r="O339" s="369" t="s">
        <v>1245</v>
      </c>
      <c r="P339" s="370"/>
      <c r="Q339" s="391" t="s">
        <v>1246</v>
      </c>
    </row>
    <row r="340" spans="1:17" ht="72.75" customHeight="1" x14ac:dyDescent="0.25">
      <c r="A340" s="368" t="s">
        <v>315</v>
      </c>
      <c r="B340" s="370" t="s">
        <v>1247</v>
      </c>
      <c r="C340" s="370" t="s">
        <v>1248</v>
      </c>
      <c r="D340" s="370" t="s">
        <v>170</v>
      </c>
      <c r="E340" s="370" t="s">
        <v>1249</v>
      </c>
      <c r="F340" s="389" t="s">
        <v>1250</v>
      </c>
      <c r="G340" s="370" t="s">
        <v>148</v>
      </c>
      <c r="H340" s="370" t="s">
        <v>1244</v>
      </c>
      <c r="I340" s="371">
        <v>80</v>
      </c>
      <c r="J340" s="371">
        <v>180</v>
      </c>
      <c r="K340" s="401"/>
      <c r="L340" s="375">
        <v>70</v>
      </c>
      <c r="M340" s="402">
        <f t="shared" si="19"/>
        <v>0.3888888888888889</v>
      </c>
      <c r="N340" s="370" t="s">
        <v>173</v>
      </c>
      <c r="O340" s="369" t="s">
        <v>1251</v>
      </c>
      <c r="P340" s="401"/>
      <c r="Q340" s="391" t="s">
        <v>1203</v>
      </c>
    </row>
    <row r="341" spans="1:17" ht="129" customHeight="1" x14ac:dyDescent="0.25">
      <c r="A341" s="368" t="s">
        <v>1252</v>
      </c>
      <c r="B341" s="370" t="s">
        <v>1253</v>
      </c>
      <c r="C341" s="370" t="s">
        <v>1254</v>
      </c>
      <c r="D341" s="370" t="s">
        <v>1255</v>
      </c>
      <c r="E341" s="370" t="s">
        <v>1256</v>
      </c>
      <c r="F341" s="389" t="s">
        <v>1257</v>
      </c>
      <c r="G341" s="370" t="s">
        <v>148</v>
      </c>
      <c r="H341" s="370" t="s">
        <v>1244</v>
      </c>
      <c r="I341" s="371">
        <v>4300</v>
      </c>
      <c r="J341" s="371">
        <v>4650</v>
      </c>
      <c r="K341" s="401"/>
      <c r="L341" s="375">
        <v>948</v>
      </c>
      <c r="M341" s="402">
        <f t="shared" si="19"/>
        <v>0.20387096774193547</v>
      </c>
      <c r="N341" s="370" t="s">
        <v>173</v>
      </c>
      <c r="O341" s="369" t="s">
        <v>1258</v>
      </c>
      <c r="P341" s="401"/>
      <c r="Q341" s="391" t="s">
        <v>1217</v>
      </c>
    </row>
    <row r="342" spans="1:17" ht="72.75" customHeight="1" thickBot="1" x14ac:dyDescent="0.3">
      <c r="A342" s="378" t="s">
        <v>412</v>
      </c>
      <c r="B342" s="379" t="s">
        <v>1259</v>
      </c>
      <c r="C342" s="379" t="s">
        <v>1260</v>
      </c>
      <c r="D342" s="379" t="s">
        <v>170</v>
      </c>
      <c r="E342" s="379" t="s">
        <v>1261</v>
      </c>
      <c r="F342" s="403" t="s">
        <v>1262</v>
      </c>
      <c r="G342" s="379" t="s">
        <v>148</v>
      </c>
      <c r="H342" s="379" t="s">
        <v>1244</v>
      </c>
      <c r="I342" s="381">
        <v>754</v>
      </c>
      <c r="J342" s="381">
        <v>800</v>
      </c>
      <c r="K342" s="404"/>
      <c r="L342" s="382">
        <v>238</v>
      </c>
      <c r="M342" s="405">
        <f t="shared" si="19"/>
        <v>0.29749999999999999</v>
      </c>
      <c r="N342" s="379" t="s">
        <v>173</v>
      </c>
      <c r="O342" s="380" t="s">
        <v>1263</v>
      </c>
      <c r="P342" s="404"/>
      <c r="Q342" s="406" t="s">
        <v>1203</v>
      </c>
    </row>
    <row r="343" spans="1:17" ht="15.75" thickBot="1" x14ac:dyDescent="0.3"/>
    <row r="344" spans="1:17" ht="38.25" customHeight="1" thickBot="1" x14ac:dyDescent="0.3">
      <c r="A344" s="47" t="s">
        <v>0</v>
      </c>
      <c r="B344" s="48"/>
      <c r="C344" s="48"/>
      <c r="D344" s="49"/>
      <c r="E344" s="50" t="s">
        <v>44</v>
      </c>
      <c r="F344" s="51"/>
      <c r="G344" s="51"/>
      <c r="H344" s="51"/>
      <c r="I344" s="51"/>
      <c r="J344" s="51"/>
      <c r="K344" s="51"/>
      <c r="L344" s="52"/>
      <c r="M344" s="53" t="s">
        <v>1</v>
      </c>
      <c r="N344" s="54"/>
      <c r="O344" s="55"/>
      <c r="P344" s="56">
        <v>1200</v>
      </c>
      <c r="Q344" s="57"/>
    </row>
    <row r="345" spans="1:17" ht="39.75" customHeight="1" thickBot="1" x14ac:dyDescent="0.3">
      <c r="A345" s="53" t="s">
        <v>111</v>
      </c>
      <c r="B345" s="54"/>
      <c r="C345" s="54"/>
      <c r="D345" s="58"/>
      <c r="E345" s="50" t="s">
        <v>1264</v>
      </c>
      <c r="F345" s="51"/>
      <c r="G345" s="51"/>
      <c r="H345" s="51"/>
      <c r="I345" s="51"/>
      <c r="J345" s="51"/>
      <c r="K345" s="51"/>
      <c r="L345" s="52"/>
      <c r="M345" s="47" t="s">
        <v>161</v>
      </c>
      <c r="N345" s="48"/>
      <c r="O345" s="59"/>
      <c r="P345" s="56" t="s">
        <v>166</v>
      </c>
      <c r="Q345" s="57"/>
    </row>
    <row r="346" spans="1:17" x14ac:dyDescent="0.25">
      <c r="A346" s="9"/>
      <c r="B346" s="9"/>
      <c r="C346" s="9"/>
      <c r="D346" s="9"/>
      <c r="E346" s="9"/>
      <c r="F346" s="9"/>
      <c r="G346" s="9"/>
      <c r="H346" s="9"/>
      <c r="I346" s="9"/>
      <c r="J346" s="9"/>
      <c r="K346" s="9"/>
      <c r="L346" s="9"/>
      <c r="M346" s="9"/>
      <c r="N346" s="9"/>
      <c r="O346" s="9"/>
      <c r="P346" s="9"/>
      <c r="Q346" s="9"/>
    </row>
    <row r="347" spans="1:17" s="414" customFormat="1" ht="30.75" customHeight="1" x14ac:dyDescent="0.25">
      <c r="A347" s="407"/>
      <c r="B347" s="407"/>
      <c r="C347" s="407"/>
      <c r="D347" s="407"/>
      <c r="E347" s="407"/>
      <c r="F347" s="407"/>
      <c r="G347" s="407"/>
      <c r="H347" s="407"/>
      <c r="I347" s="407"/>
      <c r="J347" s="407"/>
      <c r="K347" s="408" t="s">
        <v>3</v>
      </c>
      <c r="L347" s="409"/>
      <c r="M347" s="410" t="s">
        <v>106</v>
      </c>
      <c r="N347" s="411" t="s">
        <v>107</v>
      </c>
      <c r="O347" s="412" t="s">
        <v>108</v>
      </c>
      <c r="P347" s="413" t="s">
        <v>4</v>
      </c>
      <c r="Q347" s="407"/>
    </row>
    <row r="348" spans="1:17" s="414" customFormat="1" ht="30.75" customHeight="1" x14ac:dyDescent="0.25">
      <c r="A348" s="407"/>
      <c r="B348" s="407"/>
      <c r="C348" s="407"/>
      <c r="D348" s="407"/>
      <c r="E348" s="407"/>
      <c r="F348" s="407"/>
      <c r="G348" s="407"/>
      <c r="H348" s="407"/>
      <c r="I348" s="407"/>
      <c r="J348" s="407"/>
      <c r="K348" s="407"/>
      <c r="L348" s="407"/>
      <c r="M348" s="415" t="s">
        <v>5</v>
      </c>
      <c r="N348" s="416" t="s">
        <v>19</v>
      </c>
      <c r="O348" s="417" t="s">
        <v>20</v>
      </c>
      <c r="P348" s="418" t="s">
        <v>6</v>
      </c>
      <c r="Q348" s="407"/>
    </row>
    <row r="349" spans="1:17" ht="15.75" thickBot="1" x14ac:dyDescent="0.3">
      <c r="A349" s="9"/>
      <c r="B349" s="9"/>
      <c r="C349" s="9"/>
      <c r="D349" s="9"/>
      <c r="E349" s="9"/>
      <c r="F349" s="9"/>
      <c r="G349" s="9"/>
      <c r="H349" s="9"/>
      <c r="I349" s="9"/>
      <c r="J349" s="9"/>
      <c r="K349" s="9"/>
      <c r="L349" s="9"/>
      <c r="M349" s="9"/>
      <c r="N349" s="9"/>
      <c r="O349" s="9"/>
      <c r="P349" s="9"/>
      <c r="Q349" s="9"/>
    </row>
    <row r="350" spans="1:17" ht="50.25" customHeight="1" thickBot="1" x14ac:dyDescent="0.3">
      <c r="A350" s="165" t="s">
        <v>105</v>
      </c>
      <c r="B350" s="386" t="s">
        <v>113</v>
      </c>
      <c r="C350" s="16" t="s">
        <v>114</v>
      </c>
      <c r="D350" s="16" t="s">
        <v>12</v>
      </c>
      <c r="E350" s="16" t="s">
        <v>10</v>
      </c>
      <c r="F350" s="16" t="s">
        <v>11</v>
      </c>
      <c r="G350" s="16" t="s">
        <v>115</v>
      </c>
      <c r="H350" s="16" t="s">
        <v>7</v>
      </c>
      <c r="I350" s="16" t="s">
        <v>9</v>
      </c>
      <c r="J350" s="16" t="s">
        <v>13</v>
      </c>
      <c r="K350" s="16" t="s">
        <v>14</v>
      </c>
      <c r="L350" s="16" t="s">
        <v>18</v>
      </c>
      <c r="M350" s="16" t="s">
        <v>17</v>
      </c>
      <c r="N350" s="16" t="s">
        <v>15</v>
      </c>
      <c r="O350" s="16" t="s">
        <v>8</v>
      </c>
      <c r="P350" s="16" t="s">
        <v>16</v>
      </c>
      <c r="Q350" s="61" t="s">
        <v>112</v>
      </c>
    </row>
    <row r="351" spans="1:17" s="21" customFormat="1" ht="129" customHeight="1" x14ac:dyDescent="0.35">
      <c r="A351" s="387" t="s">
        <v>109</v>
      </c>
      <c r="B351" s="362" t="s">
        <v>1265</v>
      </c>
      <c r="C351" s="362" t="s">
        <v>1266</v>
      </c>
      <c r="D351" s="362" t="s">
        <v>170</v>
      </c>
      <c r="E351" s="362" t="s">
        <v>1267</v>
      </c>
      <c r="F351" s="388" t="s">
        <v>1268</v>
      </c>
      <c r="G351" s="362" t="s">
        <v>148</v>
      </c>
      <c r="H351" s="362" t="s">
        <v>431</v>
      </c>
      <c r="I351" s="363">
        <v>250</v>
      </c>
      <c r="J351" s="363">
        <v>200</v>
      </c>
      <c r="K351" s="364"/>
      <c r="L351" s="419">
        <v>0</v>
      </c>
      <c r="M351" s="365">
        <f>+L351/J351</f>
        <v>0</v>
      </c>
      <c r="N351" s="362" t="s">
        <v>173</v>
      </c>
      <c r="O351" s="420" t="s">
        <v>1269</v>
      </c>
      <c r="P351" s="420" t="s">
        <v>1270</v>
      </c>
      <c r="Q351" s="367" t="s">
        <v>1271</v>
      </c>
    </row>
    <row r="352" spans="1:17" s="21" customFormat="1" ht="93" customHeight="1" x14ac:dyDescent="0.35">
      <c r="A352" s="368" t="s">
        <v>1272</v>
      </c>
      <c r="B352" s="369" t="s">
        <v>1273</v>
      </c>
      <c r="C352" s="370" t="s">
        <v>1274</v>
      </c>
      <c r="D352" s="370" t="s">
        <v>1275</v>
      </c>
      <c r="E352" s="370" t="s">
        <v>1276</v>
      </c>
      <c r="F352" s="389" t="s">
        <v>1277</v>
      </c>
      <c r="G352" s="370" t="s">
        <v>148</v>
      </c>
      <c r="H352" s="370" t="s">
        <v>160</v>
      </c>
      <c r="I352" s="371">
        <v>139</v>
      </c>
      <c r="J352" s="371">
        <v>134</v>
      </c>
      <c r="K352" s="375"/>
      <c r="L352" s="390">
        <v>0</v>
      </c>
      <c r="M352" s="373">
        <f t="shared" ref="M352:M357" si="20">+L352/J352</f>
        <v>0</v>
      </c>
      <c r="N352" s="370" t="s">
        <v>173</v>
      </c>
      <c r="O352" s="370" t="s">
        <v>1278</v>
      </c>
      <c r="P352" s="370" t="s">
        <v>1270</v>
      </c>
      <c r="Q352" s="391" t="s">
        <v>1279</v>
      </c>
    </row>
    <row r="353" spans="1:35" s="21" customFormat="1" ht="93" customHeight="1" x14ac:dyDescent="0.35">
      <c r="A353" s="368" t="s">
        <v>787</v>
      </c>
      <c r="B353" s="369" t="s">
        <v>1280</v>
      </c>
      <c r="C353" s="370" t="s">
        <v>1281</v>
      </c>
      <c r="D353" s="370" t="s">
        <v>170</v>
      </c>
      <c r="E353" s="370" t="s">
        <v>1282</v>
      </c>
      <c r="F353" s="389" t="s">
        <v>1283</v>
      </c>
      <c r="G353" s="370" t="s">
        <v>148</v>
      </c>
      <c r="H353" s="370" t="s">
        <v>160</v>
      </c>
      <c r="I353" s="371">
        <v>13641</v>
      </c>
      <c r="J353" s="371">
        <v>13820</v>
      </c>
      <c r="K353" s="400"/>
      <c r="L353" s="371">
        <v>5848</v>
      </c>
      <c r="M353" s="373">
        <f>+L353/J353</f>
        <v>0.42315484804630971</v>
      </c>
      <c r="N353" s="370" t="s">
        <v>173</v>
      </c>
      <c r="O353" s="370" t="s">
        <v>1284</v>
      </c>
      <c r="P353" s="370"/>
      <c r="Q353" s="421" t="s">
        <v>1285</v>
      </c>
    </row>
    <row r="354" spans="1:35" s="21" customFormat="1" ht="159" customHeight="1" x14ac:dyDescent="0.35">
      <c r="A354" s="368" t="s">
        <v>793</v>
      </c>
      <c r="B354" s="369" t="s">
        <v>1286</v>
      </c>
      <c r="C354" s="369" t="s">
        <v>1287</v>
      </c>
      <c r="D354" s="370" t="s">
        <v>170</v>
      </c>
      <c r="E354" s="377" t="s">
        <v>1288</v>
      </c>
      <c r="F354" s="389" t="s">
        <v>1289</v>
      </c>
      <c r="G354" s="370" t="s">
        <v>148</v>
      </c>
      <c r="H354" s="370" t="s">
        <v>160</v>
      </c>
      <c r="I354" s="371">
        <v>101100</v>
      </c>
      <c r="J354" s="371">
        <v>285950</v>
      </c>
      <c r="K354" s="400"/>
      <c r="L354" s="422">
        <v>49588</v>
      </c>
      <c r="M354" s="373">
        <f t="shared" si="20"/>
        <v>0.17341493268053856</v>
      </c>
      <c r="N354" s="370" t="s">
        <v>173</v>
      </c>
      <c r="O354" s="370" t="s">
        <v>1290</v>
      </c>
      <c r="P354" s="423"/>
      <c r="Q354" s="391" t="s">
        <v>1279</v>
      </c>
    </row>
    <row r="355" spans="1:35" s="21" customFormat="1" ht="134.25" customHeight="1" x14ac:dyDescent="0.35">
      <c r="A355" s="368" t="s">
        <v>121</v>
      </c>
      <c r="B355" s="369" t="s">
        <v>1291</v>
      </c>
      <c r="C355" s="370" t="s">
        <v>1292</v>
      </c>
      <c r="D355" s="370" t="s">
        <v>138</v>
      </c>
      <c r="E355" s="370" t="s">
        <v>1293</v>
      </c>
      <c r="F355" s="389" t="s">
        <v>1294</v>
      </c>
      <c r="G355" s="370" t="s">
        <v>1295</v>
      </c>
      <c r="H355" s="370" t="s">
        <v>160</v>
      </c>
      <c r="I355" s="371">
        <v>4235</v>
      </c>
      <c r="J355" s="371">
        <v>1410</v>
      </c>
      <c r="K355" s="375"/>
      <c r="L355" s="390">
        <v>29</v>
      </c>
      <c r="M355" s="373">
        <f>+L355/J355</f>
        <v>2.0567375886524821E-2</v>
      </c>
      <c r="N355" s="370" t="s">
        <v>173</v>
      </c>
      <c r="O355" s="370" t="s">
        <v>1296</v>
      </c>
      <c r="P355" s="370"/>
      <c r="Q355" s="391" t="s">
        <v>1297</v>
      </c>
    </row>
    <row r="356" spans="1:35" s="21" customFormat="1" ht="93" customHeight="1" x14ac:dyDescent="0.35">
      <c r="A356" s="368" t="s">
        <v>803</v>
      </c>
      <c r="B356" s="369" t="s">
        <v>1298</v>
      </c>
      <c r="C356" s="370" t="s">
        <v>1299</v>
      </c>
      <c r="D356" s="370" t="s">
        <v>138</v>
      </c>
      <c r="E356" s="370" t="s">
        <v>1300</v>
      </c>
      <c r="F356" s="389" t="s">
        <v>1301</v>
      </c>
      <c r="G356" s="370" t="s">
        <v>148</v>
      </c>
      <c r="H356" s="370" t="s">
        <v>160</v>
      </c>
      <c r="I356" s="371">
        <v>100</v>
      </c>
      <c r="J356" s="371">
        <v>100</v>
      </c>
      <c r="K356" s="375"/>
      <c r="L356" s="390">
        <v>0</v>
      </c>
      <c r="M356" s="373">
        <f t="shared" si="20"/>
        <v>0</v>
      </c>
      <c r="N356" s="370" t="s">
        <v>173</v>
      </c>
      <c r="O356" s="370" t="s">
        <v>1302</v>
      </c>
      <c r="P356" s="370" t="s">
        <v>1270</v>
      </c>
      <c r="Q356" s="391" t="s">
        <v>1279</v>
      </c>
    </row>
    <row r="357" spans="1:35" s="21" customFormat="1" ht="93" customHeight="1" thickBot="1" x14ac:dyDescent="0.4">
      <c r="A357" s="378" t="s">
        <v>1303</v>
      </c>
      <c r="B357" s="380" t="s">
        <v>1304</v>
      </c>
      <c r="C357" s="379" t="s">
        <v>1305</v>
      </c>
      <c r="D357" s="379" t="s">
        <v>1306</v>
      </c>
      <c r="E357" s="379" t="s">
        <v>1307</v>
      </c>
      <c r="F357" s="403" t="s">
        <v>1301</v>
      </c>
      <c r="G357" s="379" t="s">
        <v>148</v>
      </c>
      <c r="H357" s="379" t="s">
        <v>1244</v>
      </c>
      <c r="I357" s="381">
        <v>76</v>
      </c>
      <c r="J357" s="381">
        <v>200</v>
      </c>
      <c r="K357" s="382"/>
      <c r="L357" s="424">
        <v>0</v>
      </c>
      <c r="M357" s="383">
        <f t="shared" si="20"/>
        <v>0</v>
      </c>
      <c r="N357" s="379" t="s">
        <v>173</v>
      </c>
      <c r="O357" s="379" t="s">
        <v>1302</v>
      </c>
      <c r="P357" s="379" t="s">
        <v>1270</v>
      </c>
      <c r="Q357" s="406" t="s">
        <v>1279</v>
      </c>
    </row>
    <row r="358" spans="1:35" ht="15.75" thickBot="1" x14ac:dyDescent="0.3"/>
    <row r="359" spans="1:35" s="336" customFormat="1" ht="22.5" customHeight="1" thickBot="1" x14ac:dyDescent="0.3">
      <c r="A359" s="329" t="s">
        <v>0</v>
      </c>
      <c r="B359" s="330"/>
      <c r="C359" s="330"/>
      <c r="D359" s="331"/>
      <c r="E359" s="90" t="s">
        <v>38</v>
      </c>
      <c r="F359" s="90"/>
      <c r="G359" s="90"/>
      <c r="H359" s="90"/>
      <c r="I359" s="90"/>
      <c r="J359" s="90"/>
      <c r="K359" s="90"/>
      <c r="L359" s="90"/>
      <c r="M359" s="332" t="s">
        <v>1</v>
      </c>
      <c r="N359" s="332"/>
      <c r="O359" s="332"/>
      <c r="P359" s="333" t="str">
        <f>+VLOOKUP(E359,[4]Hoja3!$A$2:$B$42,2,0)</f>
        <v>0900</v>
      </c>
      <c r="Q359" s="333"/>
      <c r="R359" s="334"/>
      <c r="S359" s="334"/>
      <c r="T359" s="334"/>
      <c r="U359" s="334"/>
      <c r="V359" s="334"/>
      <c r="W359" s="334"/>
      <c r="X359" s="334"/>
      <c r="Y359" s="335"/>
      <c r="Z359" s="335"/>
      <c r="AA359" s="335"/>
      <c r="AB359" s="335"/>
      <c r="AC359" s="335"/>
      <c r="AD359" s="335"/>
      <c r="AE359" s="335"/>
      <c r="AF359" s="335"/>
      <c r="AG359" s="335"/>
      <c r="AH359" s="335"/>
      <c r="AI359" s="335"/>
    </row>
    <row r="360" spans="1:35" ht="33" customHeight="1" thickBot="1" x14ac:dyDescent="0.3">
      <c r="A360" s="337" t="s">
        <v>111</v>
      </c>
      <c r="B360" s="338"/>
      <c r="C360" s="338"/>
      <c r="D360" s="339"/>
      <c r="E360" s="90" t="s">
        <v>1308</v>
      </c>
      <c r="F360" s="90"/>
      <c r="G360" s="90"/>
      <c r="H360" s="90"/>
      <c r="I360" s="90"/>
      <c r="J360" s="90"/>
      <c r="K360" s="90"/>
      <c r="L360" s="90"/>
      <c r="M360" s="47" t="s">
        <v>161</v>
      </c>
      <c r="N360" s="48"/>
      <c r="O360" s="59"/>
      <c r="P360" s="56" t="s">
        <v>166</v>
      </c>
      <c r="Q360" s="57"/>
    </row>
    <row r="362" spans="1:35" x14ac:dyDescent="0.25">
      <c r="K362" s="340" t="s">
        <v>3</v>
      </c>
      <c r="L362" s="341"/>
      <c r="M362" s="342" t="s">
        <v>106</v>
      </c>
      <c r="N362" s="343" t="s">
        <v>107</v>
      </c>
      <c r="O362" s="344" t="s">
        <v>108</v>
      </c>
      <c r="P362" s="345" t="s">
        <v>4</v>
      </c>
    </row>
    <row r="363" spans="1:35" x14ac:dyDescent="0.25">
      <c r="K363" s="346"/>
      <c r="L363" s="346"/>
      <c r="M363" s="342" t="s">
        <v>5</v>
      </c>
      <c r="N363" s="343" t="s">
        <v>19</v>
      </c>
      <c r="O363" s="344" t="s">
        <v>20</v>
      </c>
      <c r="P363" s="345" t="s">
        <v>6</v>
      </c>
    </row>
    <row r="364" spans="1:35" ht="15.75" thickBot="1" x14ac:dyDescent="0.3"/>
    <row r="365" spans="1:35" s="347" customFormat="1" ht="61.5" thickTop="1" thickBot="1" x14ac:dyDescent="0.3">
      <c r="A365" s="425" t="s">
        <v>105</v>
      </c>
      <c r="B365" s="426" t="s">
        <v>113</v>
      </c>
      <c r="C365" s="426" t="s">
        <v>114</v>
      </c>
      <c r="D365" s="426" t="s">
        <v>12</v>
      </c>
      <c r="E365" s="426" t="s">
        <v>10</v>
      </c>
      <c r="F365" s="426" t="s">
        <v>11</v>
      </c>
      <c r="G365" s="426" t="s">
        <v>115</v>
      </c>
      <c r="H365" s="426" t="s">
        <v>7</v>
      </c>
      <c r="I365" s="426" t="s">
        <v>9</v>
      </c>
      <c r="J365" s="426" t="s">
        <v>13</v>
      </c>
      <c r="K365" s="426" t="s">
        <v>14</v>
      </c>
      <c r="L365" s="426" t="s">
        <v>18</v>
      </c>
      <c r="M365" s="426" t="s">
        <v>17</v>
      </c>
      <c r="N365" s="426" t="s">
        <v>772</v>
      </c>
      <c r="O365" s="426" t="s">
        <v>8</v>
      </c>
      <c r="P365" s="426" t="s">
        <v>16</v>
      </c>
      <c r="Q365" s="427" t="s">
        <v>112</v>
      </c>
      <c r="R365"/>
    </row>
    <row r="366" spans="1:35" s="437" customFormat="1" ht="97.5" customHeight="1" x14ac:dyDescent="0.25">
      <c r="A366" s="428" t="s">
        <v>109</v>
      </c>
      <c r="B366" s="429" t="s">
        <v>1309</v>
      </c>
      <c r="C366" s="430" t="s">
        <v>1310</v>
      </c>
      <c r="D366" s="431" t="s">
        <v>138</v>
      </c>
      <c r="E366" s="431" t="s">
        <v>1311</v>
      </c>
      <c r="F366" s="429" t="s">
        <v>1312</v>
      </c>
      <c r="G366" s="431" t="s">
        <v>1313</v>
      </c>
      <c r="H366" s="431" t="s">
        <v>1244</v>
      </c>
      <c r="I366" s="432">
        <v>842425333</v>
      </c>
      <c r="J366" s="432">
        <v>895437953</v>
      </c>
      <c r="K366" s="433"/>
      <c r="L366" s="434">
        <f>653842081.41+58854643.53</f>
        <v>712696724.93999994</v>
      </c>
      <c r="M366" s="120">
        <f>+L366/J366</f>
        <v>0.79591972012381296</v>
      </c>
      <c r="N366" s="431" t="s">
        <v>173</v>
      </c>
      <c r="O366" s="194" t="s">
        <v>1314</v>
      </c>
      <c r="P366" s="435" t="s">
        <v>1315</v>
      </c>
      <c r="Q366" s="436" t="s">
        <v>1316</v>
      </c>
    </row>
    <row r="367" spans="1:35" s="442" customFormat="1" ht="112.5" customHeight="1" x14ac:dyDescent="0.25">
      <c r="A367" s="438" t="s">
        <v>285</v>
      </c>
      <c r="B367" s="199" t="s">
        <v>1317</v>
      </c>
      <c r="C367" s="199" t="s">
        <v>1318</v>
      </c>
      <c r="D367" s="199" t="s">
        <v>170</v>
      </c>
      <c r="E367" s="199" t="s">
        <v>1319</v>
      </c>
      <c r="F367" s="199" t="s">
        <v>1320</v>
      </c>
      <c r="G367" s="199" t="s">
        <v>148</v>
      </c>
      <c r="H367" s="199" t="s">
        <v>1244</v>
      </c>
      <c r="I367" s="199">
        <v>12</v>
      </c>
      <c r="J367" s="199">
        <v>12</v>
      </c>
      <c r="K367" s="439"/>
      <c r="L367" s="439">
        <f>3+3</f>
        <v>6</v>
      </c>
      <c r="M367" s="32">
        <f>+L367/J367</f>
        <v>0.5</v>
      </c>
      <c r="N367" s="199" t="s">
        <v>173</v>
      </c>
      <c r="O367" s="440" t="s">
        <v>1321</v>
      </c>
      <c r="P367" s="440" t="s">
        <v>1322</v>
      </c>
      <c r="Q367" s="441" t="s">
        <v>1323</v>
      </c>
    </row>
    <row r="368" spans="1:35" s="437" customFormat="1" ht="139.5" customHeight="1" x14ac:dyDescent="0.25">
      <c r="A368" s="438" t="s">
        <v>290</v>
      </c>
      <c r="B368" s="199" t="s">
        <v>1324</v>
      </c>
      <c r="C368" s="199" t="s">
        <v>1325</v>
      </c>
      <c r="D368" s="199" t="s">
        <v>138</v>
      </c>
      <c r="E368" s="199" t="s">
        <v>1326</v>
      </c>
      <c r="F368" s="199" t="s">
        <v>1327</v>
      </c>
      <c r="G368" s="131" t="s">
        <v>1313</v>
      </c>
      <c r="H368" s="199" t="s">
        <v>1244</v>
      </c>
      <c r="I368" s="199">
        <v>7500</v>
      </c>
      <c r="J368" s="199">
        <v>12000</v>
      </c>
      <c r="K368" s="439"/>
      <c r="L368" s="199">
        <f>503+69</f>
        <v>572</v>
      </c>
      <c r="M368" s="126">
        <f>+L368/J368</f>
        <v>4.766666666666667E-2</v>
      </c>
      <c r="N368" s="131" t="s">
        <v>173</v>
      </c>
      <c r="O368" s="443" t="s">
        <v>1328</v>
      </c>
      <c r="P368" s="443" t="s">
        <v>1329</v>
      </c>
      <c r="Q368" s="441" t="s">
        <v>1330</v>
      </c>
    </row>
    <row r="369" spans="1:20" s="442" customFormat="1" ht="112.5" customHeight="1" thickBot="1" x14ac:dyDescent="0.3">
      <c r="A369" s="444" t="s">
        <v>120</v>
      </c>
      <c r="B369" s="210" t="s">
        <v>1331</v>
      </c>
      <c r="C369" s="210" t="s">
        <v>1332</v>
      </c>
      <c r="D369" s="210" t="s">
        <v>170</v>
      </c>
      <c r="E369" s="210" t="s">
        <v>1333</v>
      </c>
      <c r="F369" s="210" t="s">
        <v>1334</v>
      </c>
      <c r="G369" s="210" t="s">
        <v>148</v>
      </c>
      <c r="H369" s="210" t="s">
        <v>1244</v>
      </c>
      <c r="I369" s="210">
        <v>254</v>
      </c>
      <c r="J369" s="210">
        <v>650</v>
      </c>
      <c r="K369" s="445"/>
      <c r="L369" s="445">
        <f>412+16</f>
        <v>428</v>
      </c>
      <c r="M369" s="33">
        <f>+L369/J369</f>
        <v>0.65846153846153843</v>
      </c>
      <c r="N369" s="210" t="s">
        <v>173</v>
      </c>
      <c r="O369" s="446" t="s">
        <v>1335</v>
      </c>
      <c r="P369" s="446" t="s">
        <v>1336</v>
      </c>
      <c r="Q369" s="447" t="s">
        <v>1337</v>
      </c>
    </row>
    <row r="370" spans="1:20" ht="15.75" thickBot="1" x14ac:dyDescent="0.3"/>
    <row r="371" spans="1:20" ht="24" thickBot="1" x14ac:dyDescent="0.3">
      <c r="A371" s="47" t="s">
        <v>0</v>
      </c>
      <c r="B371" s="48"/>
      <c r="C371" s="48"/>
      <c r="D371" s="49"/>
      <c r="E371" s="50" t="s">
        <v>1338</v>
      </c>
      <c r="F371" s="51"/>
      <c r="G371" s="51"/>
      <c r="H371" s="51"/>
      <c r="I371" s="51"/>
      <c r="J371" s="51"/>
      <c r="K371" s="51"/>
      <c r="L371" s="52"/>
      <c r="M371" s="53" t="s">
        <v>1</v>
      </c>
      <c r="N371" s="54"/>
      <c r="O371" s="55"/>
      <c r="P371" s="56">
        <v>2400</v>
      </c>
      <c r="Q371" s="57"/>
    </row>
    <row r="372" spans="1:20" ht="27.75" customHeight="1" thickBot="1" x14ac:dyDescent="0.3">
      <c r="A372" s="53" t="s">
        <v>111</v>
      </c>
      <c r="B372" s="54"/>
      <c r="C372" s="54"/>
      <c r="D372" s="58"/>
      <c r="E372" s="50" t="s">
        <v>1339</v>
      </c>
      <c r="F372" s="51"/>
      <c r="G372" s="51"/>
      <c r="H372" s="51"/>
      <c r="I372" s="51"/>
      <c r="J372" s="51"/>
      <c r="K372" s="51"/>
      <c r="L372" s="52"/>
      <c r="M372" s="47" t="s">
        <v>161</v>
      </c>
      <c r="N372" s="48"/>
      <c r="O372" s="59"/>
      <c r="P372" s="56" t="s">
        <v>166</v>
      </c>
      <c r="Q372" s="57"/>
    </row>
    <row r="373" spans="1:20" x14ac:dyDescent="0.25">
      <c r="A373" s="9"/>
      <c r="B373" s="9"/>
      <c r="C373" s="9"/>
      <c r="D373" s="9"/>
      <c r="E373" s="9"/>
      <c r="F373" s="9"/>
      <c r="G373" s="9"/>
      <c r="H373" s="9"/>
      <c r="I373" s="9"/>
      <c r="J373" s="9"/>
      <c r="K373" s="9"/>
      <c r="L373" s="9"/>
      <c r="M373" s="9"/>
      <c r="N373" s="9"/>
      <c r="O373" s="9"/>
      <c r="P373" s="9"/>
      <c r="Q373" s="9"/>
    </row>
    <row r="374" spans="1:20" s="414" customFormat="1" ht="24.75" customHeight="1" x14ac:dyDescent="0.25">
      <c r="A374" s="407"/>
      <c r="B374" s="407"/>
      <c r="C374" s="407"/>
      <c r="D374" s="407"/>
      <c r="E374" s="407"/>
      <c r="F374" s="407"/>
      <c r="G374" s="407"/>
      <c r="H374" s="407"/>
      <c r="I374" s="407"/>
      <c r="J374" s="407"/>
      <c r="K374" s="408" t="s">
        <v>3</v>
      </c>
      <c r="L374" s="409"/>
      <c r="M374" s="410" t="s">
        <v>106</v>
      </c>
      <c r="N374" s="411" t="s">
        <v>107</v>
      </c>
      <c r="O374" s="412" t="s">
        <v>108</v>
      </c>
      <c r="P374" s="413" t="s">
        <v>4</v>
      </c>
      <c r="Q374" s="407"/>
    </row>
    <row r="375" spans="1:20" s="414" customFormat="1" ht="24.75" customHeight="1" x14ac:dyDescent="0.25">
      <c r="A375" s="407"/>
      <c r="B375" s="407"/>
      <c r="C375" s="407"/>
      <c r="D375" s="407"/>
      <c r="E375" s="407"/>
      <c r="F375" s="407"/>
      <c r="G375" s="407"/>
      <c r="H375" s="407"/>
      <c r="I375" s="407"/>
      <c r="J375" s="407"/>
      <c r="K375" s="407"/>
      <c r="L375" s="407"/>
      <c r="M375" s="415" t="s">
        <v>5</v>
      </c>
      <c r="N375" s="416" t="s">
        <v>19</v>
      </c>
      <c r="O375" s="417" t="s">
        <v>20</v>
      </c>
      <c r="P375" s="418" t="s">
        <v>6</v>
      </c>
      <c r="Q375" s="407"/>
    </row>
    <row r="376" spans="1:20" ht="15.75" thickBot="1" x14ac:dyDescent="0.3">
      <c r="A376" s="9"/>
      <c r="B376" s="9"/>
      <c r="C376" s="9"/>
      <c r="D376" s="9"/>
      <c r="E376" s="9"/>
      <c r="F376" s="9"/>
      <c r="G376" s="9"/>
      <c r="H376" s="9"/>
      <c r="I376" s="9"/>
      <c r="J376" s="9"/>
      <c r="K376" s="9"/>
      <c r="L376" s="9"/>
      <c r="M376" s="9"/>
      <c r="N376" s="9"/>
      <c r="O376" s="9"/>
      <c r="P376" s="9"/>
      <c r="Q376" s="9"/>
    </row>
    <row r="377" spans="1:20" ht="64.5" customHeight="1" thickBot="1" x14ac:dyDescent="0.3">
      <c r="A377" s="15" t="s">
        <v>105</v>
      </c>
      <c r="B377" s="16" t="s">
        <v>113</v>
      </c>
      <c r="C377" s="16" t="s">
        <v>114</v>
      </c>
      <c r="D377" s="16" t="s">
        <v>12</v>
      </c>
      <c r="E377" s="16" t="s">
        <v>10</v>
      </c>
      <c r="F377" s="16" t="s">
        <v>11</v>
      </c>
      <c r="G377" s="16" t="s">
        <v>115</v>
      </c>
      <c r="H377" s="16" t="s">
        <v>7</v>
      </c>
      <c r="I377" s="16" t="s">
        <v>9</v>
      </c>
      <c r="J377" s="16" t="s">
        <v>13</v>
      </c>
      <c r="K377" s="16" t="s">
        <v>14</v>
      </c>
      <c r="L377" s="16" t="s">
        <v>18</v>
      </c>
      <c r="M377" s="16" t="s">
        <v>17</v>
      </c>
      <c r="N377" s="16" t="s">
        <v>15</v>
      </c>
      <c r="O377" s="16" t="s">
        <v>8</v>
      </c>
      <c r="P377" s="16" t="s">
        <v>16</v>
      </c>
      <c r="Q377" s="61" t="s">
        <v>112</v>
      </c>
    </row>
    <row r="378" spans="1:20" s="21" customFormat="1" ht="155.1" customHeight="1" x14ac:dyDescent="0.35">
      <c r="A378" s="187" t="s">
        <v>109</v>
      </c>
      <c r="B378" s="18" t="s">
        <v>1340</v>
      </c>
      <c r="C378" s="18" t="s">
        <v>1341</v>
      </c>
      <c r="D378" s="18" t="s">
        <v>138</v>
      </c>
      <c r="E378" s="18" t="s">
        <v>1342</v>
      </c>
      <c r="F378" s="18" t="s">
        <v>1343</v>
      </c>
      <c r="G378" s="18" t="s">
        <v>148</v>
      </c>
      <c r="H378" s="18" t="s">
        <v>160</v>
      </c>
      <c r="I378" s="18">
        <v>40</v>
      </c>
      <c r="J378" s="18">
        <v>40</v>
      </c>
      <c r="K378" s="19"/>
      <c r="L378" s="19">
        <v>5</v>
      </c>
      <c r="M378" s="31">
        <f>+L378/J378</f>
        <v>0.125</v>
      </c>
      <c r="N378" s="18" t="s">
        <v>173</v>
      </c>
      <c r="O378" s="18" t="s">
        <v>1344</v>
      </c>
      <c r="P378" s="18" t="s">
        <v>1345</v>
      </c>
      <c r="Q378" s="20" t="s">
        <v>1338</v>
      </c>
    </row>
    <row r="379" spans="1:20" s="21" customFormat="1" ht="164.25" customHeight="1" x14ac:dyDescent="0.35">
      <c r="A379" s="100" t="s">
        <v>285</v>
      </c>
      <c r="B379" s="27" t="s">
        <v>1346</v>
      </c>
      <c r="C379" s="28" t="s">
        <v>1347</v>
      </c>
      <c r="D379" s="28" t="s">
        <v>138</v>
      </c>
      <c r="E379" s="28" t="s">
        <v>1348</v>
      </c>
      <c r="F379" s="28" t="s">
        <v>1349</v>
      </c>
      <c r="G379" s="28" t="s">
        <v>148</v>
      </c>
      <c r="H379" s="28" t="s">
        <v>160</v>
      </c>
      <c r="I379" s="448">
        <v>282690</v>
      </c>
      <c r="J379" s="448">
        <v>230000</v>
      </c>
      <c r="K379" s="29">
        <v>250000</v>
      </c>
      <c r="L379" s="29">
        <v>211658</v>
      </c>
      <c r="M379" s="32">
        <f>+L379/K379</f>
        <v>0.84663200000000005</v>
      </c>
      <c r="N379" s="28" t="s">
        <v>173</v>
      </c>
      <c r="O379" s="27" t="s">
        <v>1350</v>
      </c>
      <c r="P379" s="28" t="s">
        <v>1351</v>
      </c>
      <c r="Q379" s="323" t="s">
        <v>1338</v>
      </c>
    </row>
    <row r="380" spans="1:20" s="21" customFormat="1" ht="90.75" customHeight="1" x14ac:dyDescent="0.35">
      <c r="A380" s="100" t="s">
        <v>290</v>
      </c>
      <c r="B380" s="27" t="s">
        <v>1352</v>
      </c>
      <c r="C380" s="28" t="s">
        <v>1353</v>
      </c>
      <c r="D380" s="28" t="s">
        <v>138</v>
      </c>
      <c r="E380" s="28" t="s">
        <v>1354</v>
      </c>
      <c r="F380" s="28" t="s">
        <v>1355</v>
      </c>
      <c r="G380" s="28" t="s">
        <v>148</v>
      </c>
      <c r="H380" s="28" t="s">
        <v>160</v>
      </c>
      <c r="I380" s="28">
        <v>800000</v>
      </c>
      <c r="J380" s="448">
        <v>800000</v>
      </c>
      <c r="K380" s="28"/>
      <c r="L380" s="29">
        <v>704040</v>
      </c>
      <c r="M380" s="32">
        <f>+L380/J380</f>
        <v>0.88005</v>
      </c>
      <c r="N380" s="28" t="s">
        <v>173</v>
      </c>
      <c r="O380" s="27" t="s">
        <v>1350</v>
      </c>
      <c r="P380" s="28"/>
      <c r="Q380" s="323" t="s">
        <v>1338</v>
      </c>
    </row>
    <row r="381" spans="1:20" s="21" customFormat="1" ht="90" customHeight="1" x14ac:dyDescent="0.35">
      <c r="A381" s="100" t="s">
        <v>120</v>
      </c>
      <c r="B381" s="27" t="s">
        <v>1356</v>
      </c>
      <c r="C381" s="28" t="s">
        <v>1357</v>
      </c>
      <c r="D381" s="28" t="s">
        <v>138</v>
      </c>
      <c r="E381" s="28" t="s">
        <v>1358</v>
      </c>
      <c r="F381" s="28" t="s">
        <v>1359</v>
      </c>
      <c r="G381" s="28" t="s">
        <v>148</v>
      </c>
      <c r="H381" s="28" t="s">
        <v>160</v>
      </c>
      <c r="I381" s="28">
        <v>800000</v>
      </c>
      <c r="J381" s="448">
        <v>800000</v>
      </c>
      <c r="K381" s="28"/>
      <c r="L381" s="29">
        <v>534039</v>
      </c>
      <c r="M381" s="32">
        <f>+L381/J381</f>
        <v>0.66754875000000002</v>
      </c>
      <c r="N381" s="28" t="s">
        <v>173</v>
      </c>
      <c r="O381" s="27" t="s">
        <v>1350</v>
      </c>
      <c r="P381" s="28"/>
      <c r="Q381" s="323" t="s">
        <v>1338</v>
      </c>
    </row>
    <row r="382" spans="1:20" s="21" customFormat="1" ht="354.75" customHeight="1" thickBot="1" x14ac:dyDescent="0.4">
      <c r="A382" s="22" t="s">
        <v>798</v>
      </c>
      <c r="B382" s="23" t="s">
        <v>1360</v>
      </c>
      <c r="C382" s="24" t="s">
        <v>1361</v>
      </c>
      <c r="D382" s="24" t="s">
        <v>138</v>
      </c>
      <c r="E382" s="24" t="s">
        <v>1362</v>
      </c>
      <c r="F382" s="129" t="s">
        <v>1363</v>
      </c>
      <c r="G382" s="24" t="s">
        <v>148</v>
      </c>
      <c r="H382" s="24" t="s">
        <v>160</v>
      </c>
      <c r="I382" s="24">
        <v>10</v>
      </c>
      <c r="J382" s="24">
        <v>10</v>
      </c>
      <c r="K382" s="25"/>
      <c r="L382" s="25">
        <v>5</v>
      </c>
      <c r="M382" s="33">
        <f t="shared" ref="M382" si="21">+L382/J382</f>
        <v>0.5</v>
      </c>
      <c r="N382" s="24" t="s">
        <v>173</v>
      </c>
      <c r="O382" s="24" t="s">
        <v>1251</v>
      </c>
      <c r="P382" s="24" t="s">
        <v>1364</v>
      </c>
      <c r="Q382" s="328" t="s">
        <v>1338</v>
      </c>
      <c r="T382" s="21" t="s">
        <v>1011</v>
      </c>
    </row>
    <row r="383" spans="1:20" ht="15.75" thickBot="1" x14ac:dyDescent="0.3"/>
    <row r="384" spans="1:20" s="336" customFormat="1" ht="22.5" customHeight="1" thickBot="1" x14ac:dyDescent="0.3">
      <c r="A384" s="329" t="s">
        <v>0</v>
      </c>
      <c r="B384" s="330"/>
      <c r="C384" s="330"/>
      <c r="D384" s="331"/>
      <c r="E384" s="90" t="s">
        <v>74</v>
      </c>
      <c r="F384" s="90"/>
      <c r="G384" s="90"/>
      <c r="H384" s="90"/>
      <c r="I384" s="90"/>
      <c r="J384" s="90"/>
      <c r="K384" s="90"/>
      <c r="L384" s="90"/>
      <c r="M384" s="332" t="s">
        <v>1</v>
      </c>
      <c r="N384" s="332"/>
      <c r="O384" s="332"/>
      <c r="P384" s="333">
        <v>3200</v>
      </c>
      <c r="Q384" s="333"/>
    </row>
    <row r="385" spans="1:17" ht="24" thickBot="1" x14ac:dyDescent="0.3">
      <c r="A385" s="337" t="s">
        <v>111</v>
      </c>
      <c r="B385" s="338"/>
      <c r="C385" s="338"/>
      <c r="D385" s="339"/>
      <c r="E385" s="90"/>
      <c r="F385" s="90"/>
      <c r="G385" s="90"/>
      <c r="H385" s="90"/>
      <c r="I385" s="90"/>
      <c r="J385" s="90"/>
      <c r="K385" s="90"/>
      <c r="L385" s="90"/>
      <c r="M385" s="47" t="s">
        <v>161</v>
      </c>
      <c r="N385" s="48"/>
      <c r="O385" s="59"/>
      <c r="P385" s="56" t="s">
        <v>166</v>
      </c>
      <c r="Q385" s="57"/>
    </row>
    <row r="387" spans="1:17" x14ac:dyDescent="0.25">
      <c r="I387" s="449"/>
      <c r="K387" s="340" t="s">
        <v>3</v>
      </c>
      <c r="L387" s="341"/>
      <c r="M387" s="342" t="s">
        <v>106</v>
      </c>
      <c r="N387" s="343" t="s">
        <v>107</v>
      </c>
      <c r="O387" s="344" t="s">
        <v>108</v>
      </c>
      <c r="P387" s="345" t="s">
        <v>4</v>
      </c>
    </row>
    <row r="388" spans="1:17" x14ac:dyDescent="0.25">
      <c r="I388" s="449"/>
      <c r="K388" s="346"/>
      <c r="L388" s="346"/>
      <c r="M388" s="342" t="s">
        <v>5</v>
      </c>
      <c r="N388" s="343" t="s">
        <v>19</v>
      </c>
      <c r="O388" s="344" t="s">
        <v>20</v>
      </c>
      <c r="P388" s="345" t="s">
        <v>6</v>
      </c>
    </row>
    <row r="389" spans="1:17" ht="15.75" thickBot="1" x14ac:dyDescent="0.3"/>
    <row r="390" spans="1:17" s="453" customFormat="1" ht="60.75" thickBot="1" x14ac:dyDescent="0.3">
      <c r="A390" s="450" t="s">
        <v>105</v>
      </c>
      <c r="B390" s="451" t="s">
        <v>1365</v>
      </c>
      <c r="C390" s="451" t="s">
        <v>1366</v>
      </c>
      <c r="D390" s="451" t="s">
        <v>12</v>
      </c>
      <c r="E390" s="451" t="s">
        <v>10</v>
      </c>
      <c r="F390" s="451" t="s">
        <v>11</v>
      </c>
      <c r="G390" s="451" t="s">
        <v>1367</v>
      </c>
      <c r="H390" s="451" t="s">
        <v>7</v>
      </c>
      <c r="I390" s="451" t="s">
        <v>9</v>
      </c>
      <c r="J390" s="451" t="s">
        <v>13</v>
      </c>
      <c r="K390" s="451" t="s">
        <v>14</v>
      </c>
      <c r="L390" s="451" t="s">
        <v>18</v>
      </c>
      <c r="M390" s="451" t="s">
        <v>17</v>
      </c>
      <c r="N390" s="451" t="s">
        <v>15</v>
      </c>
      <c r="O390" s="451" t="s">
        <v>8</v>
      </c>
      <c r="P390" s="451" t="s">
        <v>16</v>
      </c>
      <c r="Q390" s="452" t="s">
        <v>1368</v>
      </c>
    </row>
    <row r="391" spans="1:17" s="463" customFormat="1" ht="76.5" customHeight="1" x14ac:dyDescent="0.25">
      <c r="A391" s="454" t="s">
        <v>1369</v>
      </c>
      <c r="B391" s="454" t="s">
        <v>1370</v>
      </c>
      <c r="C391" s="455" t="s">
        <v>1371</v>
      </c>
      <c r="D391" s="454" t="s">
        <v>138</v>
      </c>
      <c r="E391" s="216" t="s">
        <v>1372</v>
      </c>
      <c r="F391" s="216" t="s">
        <v>1373</v>
      </c>
      <c r="G391" s="456" t="s">
        <v>148</v>
      </c>
      <c r="H391" s="454" t="s">
        <v>160</v>
      </c>
      <c r="I391" s="457">
        <v>40</v>
      </c>
      <c r="J391" s="458">
        <v>40</v>
      </c>
      <c r="K391" s="459"/>
      <c r="L391" s="459">
        <v>0</v>
      </c>
      <c r="M391" s="460">
        <f>+L391/J391</f>
        <v>0</v>
      </c>
      <c r="N391" s="457" t="s">
        <v>173</v>
      </c>
      <c r="O391" s="461" t="s">
        <v>1374</v>
      </c>
      <c r="P391" s="457" t="s">
        <v>1375</v>
      </c>
      <c r="Q391" s="462" t="s">
        <v>74</v>
      </c>
    </row>
    <row r="392" spans="1:17" s="463" customFormat="1" ht="63" customHeight="1" x14ac:dyDescent="0.25">
      <c r="A392" s="464" t="s">
        <v>1376</v>
      </c>
      <c r="B392" s="464" t="s">
        <v>1377</v>
      </c>
      <c r="C392" s="464" t="s">
        <v>1378</v>
      </c>
      <c r="D392" s="464" t="s">
        <v>138</v>
      </c>
      <c r="E392" s="464" t="s">
        <v>1379</v>
      </c>
      <c r="F392" s="464" t="s">
        <v>1380</v>
      </c>
      <c r="G392" s="465" t="s">
        <v>148</v>
      </c>
      <c r="H392" s="464" t="s">
        <v>160</v>
      </c>
      <c r="I392" s="464">
        <v>800</v>
      </c>
      <c r="J392" s="466">
        <v>800</v>
      </c>
      <c r="K392" s="464"/>
      <c r="L392" s="467">
        <v>140</v>
      </c>
      <c r="M392" s="468">
        <f>+L392/J392</f>
        <v>0.17499999999999999</v>
      </c>
      <c r="N392" s="464" t="s">
        <v>173</v>
      </c>
      <c r="O392" s="461" t="s">
        <v>1381</v>
      </c>
      <c r="P392" s="464" t="s">
        <v>1382</v>
      </c>
      <c r="Q392" s="469" t="s">
        <v>74</v>
      </c>
    </row>
    <row r="393" spans="1:17" s="463" customFormat="1" ht="49.5" customHeight="1" x14ac:dyDescent="0.25">
      <c r="A393" s="464" t="s">
        <v>1383</v>
      </c>
      <c r="B393" s="464" t="s">
        <v>1384</v>
      </c>
      <c r="C393" s="464" t="s">
        <v>1385</v>
      </c>
      <c r="D393" s="464" t="s">
        <v>138</v>
      </c>
      <c r="E393" s="464" t="s">
        <v>1386</v>
      </c>
      <c r="F393" s="464" t="s">
        <v>1387</v>
      </c>
      <c r="G393" s="465" t="s">
        <v>148</v>
      </c>
      <c r="H393" s="464" t="s">
        <v>160</v>
      </c>
      <c r="I393" s="464">
        <v>8000</v>
      </c>
      <c r="J393" s="466">
        <v>8000</v>
      </c>
      <c r="K393" s="464"/>
      <c r="L393" s="467">
        <v>0</v>
      </c>
      <c r="M393" s="468">
        <f>+L393/J393</f>
        <v>0</v>
      </c>
      <c r="N393" s="464" t="s">
        <v>173</v>
      </c>
      <c r="O393" s="461" t="s">
        <v>1374</v>
      </c>
      <c r="P393" s="464" t="s">
        <v>1388</v>
      </c>
      <c r="Q393" s="469" t="s">
        <v>74</v>
      </c>
    </row>
    <row r="394" spans="1:17" s="463" customFormat="1" ht="69.75" customHeight="1" x14ac:dyDescent="0.25">
      <c r="A394" s="464" t="s">
        <v>188</v>
      </c>
      <c r="B394" s="464" t="s">
        <v>1389</v>
      </c>
      <c r="C394" s="464" t="s">
        <v>1390</v>
      </c>
      <c r="D394" s="464" t="s">
        <v>138</v>
      </c>
      <c r="E394" s="464" t="s">
        <v>1391</v>
      </c>
      <c r="F394" s="464" t="s">
        <v>1392</v>
      </c>
      <c r="G394" s="465" t="s">
        <v>148</v>
      </c>
      <c r="H394" s="464" t="s">
        <v>160</v>
      </c>
      <c r="I394" s="464">
        <v>65</v>
      </c>
      <c r="J394" s="466">
        <v>65</v>
      </c>
      <c r="K394" s="464"/>
      <c r="L394" s="467">
        <v>20</v>
      </c>
      <c r="M394" s="468">
        <f t="shared" ref="M394:M396" si="22">+L394/J394</f>
        <v>0.30769230769230771</v>
      </c>
      <c r="N394" s="464" t="s">
        <v>173</v>
      </c>
      <c r="O394" s="461" t="s">
        <v>1393</v>
      </c>
      <c r="P394" s="464" t="s">
        <v>1394</v>
      </c>
      <c r="Q394" s="469" t="s">
        <v>74</v>
      </c>
    </row>
    <row r="395" spans="1:17" s="463" customFormat="1" ht="79.5" customHeight="1" x14ac:dyDescent="0.25">
      <c r="A395" s="464" t="s">
        <v>1395</v>
      </c>
      <c r="B395" s="464" t="s">
        <v>1396</v>
      </c>
      <c r="C395" s="464" t="s">
        <v>1397</v>
      </c>
      <c r="D395" s="464" t="s">
        <v>138</v>
      </c>
      <c r="E395" s="464" t="s">
        <v>1398</v>
      </c>
      <c r="F395" s="464" t="s">
        <v>1399</v>
      </c>
      <c r="G395" s="465" t="s">
        <v>148</v>
      </c>
      <c r="H395" s="464" t="s">
        <v>160</v>
      </c>
      <c r="I395" s="464">
        <v>110000</v>
      </c>
      <c r="J395" s="470">
        <v>1100000</v>
      </c>
      <c r="K395" s="464"/>
      <c r="L395" s="467">
        <v>121351</v>
      </c>
      <c r="M395" s="468">
        <f t="shared" si="22"/>
        <v>0.11031909090909091</v>
      </c>
      <c r="N395" s="464" t="s">
        <v>173</v>
      </c>
      <c r="O395" s="461" t="s">
        <v>1400</v>
      </c>
      <c r="P395" s="464" t="s">
        <v>1401</v>
      </c>
      <c r="Q395" s="469" t="s">
        <v>74</v>
      </c>
    </row>
    <row r="396" spans="1:17" s="463" customFormat="1" ht="87.75" customHeight="1" thickBot="1" x14ac:dyDescent="0.3">
      <c r="A396" s="471" t="s">
        <v>200</v>
      </c>
      <c r="B396" s="209" t="s">
        <v>1402</v>
      </c>
      <c r="C396" s="209" t="s">
        <v>1403</v>
      </c>
      <c r="D396" s="471" t="s">
        <v>138</v>
      </c>
      <c r="E396" s="209" t="s">
        <v>1403</v>
      </c>
      <c r="F396" s="209" t="s">
        <v>1404</v>
      </c>
      <c r="G396" s="472" t="s">
        <v>148</v>
      </c>
      <c r="H396" s="471" t="s">
        <v>160</v>
      </c>
      <c r="I396" s="471">
        <v>365</v>
      </c>
      <c r="J396" s="473">
        <v>365</v>
      </c>
      <c r="K396" s="471"/>
      <c r="L396" s="474">
        <v>120</v>
      </c>
      <c r="M396" s="475">
        <f t="shared" si="22"/>
        <v>0.32876712328767121</v>
      </c>
      <c r="N396" s="471" t="s">
        <v>173</v>
      </c>
      <c r="O396" s="476" t="s">
        <v>1405</v>
      </c>
      <c r="P396" s="471" t="s">
        <v>1406</v>
      </c>
      <c r="Q396" s="477" t="s">
        <v>74</v>
      </c>
    </row>
    <row r="397" spans="1:17" ht="15.75" thickBot="1" x14ac:dyDescent="0.3"/>
    <row r="398" spans="1:17" ht="24" thickBot="1" x14ac:dyDescent="0.3">
      <c r="A398" s="47" t="s">
        <v>0</v>
      </c>
      <c r="B398" s="48"/>
      <c r="C398" s="48"/>
      <c r="D398" s="49"/>
      <c r="E398" s="50" t="s">
        <v>1425</v>
      </c>
      <c r="F398" s="51"/>
      <c r="G398" s="51"/>
      <c r="H398" s="51"/>
      <c r="I398" s="51"/>
      <c r="J398" s="51"/>
      <c r="K398" s="51"/>
      <c r="L398" s="52"/>
      <c r="M398" s="53" t="s">
        <v>1</v>
      </c>
      <c r="N398" s="54"/>
      <c r="O398" s="55"/>
      <c r="P398" s="56">
        <v>4100</v>
      </c>
      <c r="Q398" s="57"/>
    </row>
    <row r="399" spans="1:17" ht="27.75" customHeight="1" thickBot="1" x14ac:dyDescent="0.3">
      <c r="A399" s="53" t="s">
        <v>111</v>
      </c>
      <c r="B399" s="54"/>
      <c r="C399" s="54"/>
      <c r="D399" s="58"/>
      <c r="E399" s="90" t="s">
        <v>1426</v>
      </c>
      <c r="F399" s="90"/>
      <c r="G399" s="90"/>
      <c r="H399" s="90"/>
      <c r="I399" s="90"/>
      <c r="J399" s="90"/>
      <c r="K399" s="90"/>
      <c r="L399" s="90"/>
      <c r="M399" s="47" t="s">
        <v>161</v>
      </c>
      <c r="N399" s="48"/>
      <c r="O399" s="59"/>
      <c r="P399" s="56" t="s">
        <v>166</v>
      </c>
      <c r="Q399" s="57"/>
    </row>
    <row r="400" spans="1:17" x14ac:dyDescent="0.25">
      <c r="A400" s="9"/>
      <c r="B400" s="9"/>
      <c r="C400" s="9"/>
      <c r="D400" s="9"/>
      <c r="E400" s="9"/>
      <c r="F400" s="9"/>
      <c r="G400" s="9"/>
      <c r="H400" s="9"/>
      <c r="I400" s="9"/>
      <c r="J400" s="9"/>
      <c r="K400" s="9"/>
      <c r="L400" s="9"/>
      <c r="M400" s="9"/>
      <c r="N400" s="9"/>
      <c r="O400" s="9"/>
      <c r="P400" s="9"/>
      <c r="Q400" s="9"/>
    </row>
    <row r="401" spans="1:17" ht="30" customHeight="1" x14ac:dyDescent="0.25">
      <c r="A401" s="9"/>
      <c r="B401" s="9"/>
      <c r="C401" s="9"/>
      <c r="D401" s="9"/>
      <c r="E401" s="9"/>
      <c r="F401" s="9"/>
      <c r="G401" s="9"/>
      <c r="H401" s="9"/>
      <c r="I401" s="9"/>
      <c r="J401" s="9"/>
      <c r="K401" s="45" t="s">
        <v>3</v>
      </c>
      <c r="L401" s="46"/>
      <c r="M401" s="34" t="s">
        <v>106</v>
      </c>
      <c r="N401" s="35" t="s">
        <v>107</v>
      </c>
      <c r="O401" s="36" t="s">
        <v>108</v>
      </c>
      <c r="P401" s="37" t="s">
        <v>4</v>
      </c>
      <c r="Q401" s="9"/>
    </row>
    <row r="402" spans="1:17" x14ac:dyDescent="0.25">
      <c r="A402" s="9"/>
      <c r="B402" s="9"/>
      <c r="C402" s="9"/>
      <c r="D402" s="9"/>
      <c r="E402" s="9"/>
      <c r="F402" s="9"/>
      <c r="G402" s="9"/>
      <c r="H402" s="9"/>
      <c r="I402" s="9"/>
      <c r="J402" s="9"/>
      <c r="K402" s="10"/>
      <c r="L402" s="10"/>
      <c r="M402" s="11" t="s">
        <v>5</v>
      </c>
      <c r="N402" s="12" t="s">
        <v>19</v>
      </c>
      <c r="O402" s="13" t="s">
        <v>20</v>
      </c>
      <c r="P402" s="14" t="s">
        <v>6</v>
      </c>
      <c r="Q402" s="9"/>
    </row>
    <row r="403" spans="1:17" ht="15.75" thickBot="1" x14ac:dyDescent="0.3">
      <c r="A403" s="9"/>
      <c r="B403" s="9"/>
      <c r="C403" s="9"/>
      <c r="D403" s="9"/>
      <c r="E403" s="9"/>
      <c r="F403" s="9"/>
      <c r="G403" s="9"/>
      <c r="H403" s="9"/>
      <c r="I403" s="9"/>
      <c r="J403" s="9"/>
      <c r="K403" s="9"/>
      <c r="L403" s="9"/>
      <c r="M403" s="9"/>
      <c r="N403" s="9"/>
      <c r="O403" s="9"/>
      <c r="P403" s="9"/>
      <c r="Q403" s="9"/>
    </row>
    <row r="404" spans="1:17" s="453" customFormat="1" ht="60.75" thickBot="1" x14ac:dyDescent="0.3">
      <c r="A404" s="450" t="s">
        <v>105</v>
      </c>
      <c r="B404" s="451" t="s">
        <v>113</v>
      </c>
      <c r="C404" s="451" t="s">
        <v>114</v>
      </c>
      <c r="D404" s="451" t="s">
        <v>12</v>
      </c>
      <c r="E404" s="451" t="s">
        <v>10</v>
      </c>
      <c r="F404" s="451" t="s">
        <v>11</v>
      </c>
      <c r="G404" s="451" t="s">
        <v>115</v>
      </c>
      <c r="H404" s="451" t="s">
        <v>7</v>
      </c>
      <c r="I404" s="451" t="s">
        <v>9</v>
      </c>
      <c r="J404" s="451" t="s">
        <v>13</v>
      </c>
      <c r="K404" s="451" t="s">
        <v>14</v>
      </c>
      <c r="L404" s="451" t="s">
        <v>18</v>
      </c>
      <c r="M404" s="451" t="s">
        <v>17</v>
      </c>
      <c r="N404" s="451" t="s">
        <v>15</v>
      </c>
      <c r="O404" s="451" t="s">
        <v>8</v>
      </c>
      <c r="P404" s="451" t="s">
        <v>16</v>
      </c>
      <c r="Q404" s="452" t="s">
        <v>112</v>
      </c>
    </row>
    <row r="405" spans="1:17" s="463" customFormat="1" ht="79.5" customHeight="1" x14ac:dyDescent="0.25">
      <c r="A405" s="478" t="s">
        <v>109</v>
      </c>
      <c r="B405" s="464" t="s">
        <v>1407</v>
      </c>
      <c r="C405" s="464" t="s">
        <v>1408</v>
      </c>
      <c r="D405" s="464" t="s">
        <v>170</v>
      </c>
      <c r="E405" s="464" t="s">
        <v>1409</v>
      </c>
      <c r="F405" s="464" t="s">
        <v>1410</v>
      </c>
      <c r="G405" s="465" t="s">
        <v>148</v>
      </c>
      <c r="H405" s="464" t="s">
        <v>160</v>
      </c>
      <c r="I405" s="464">
        <v>0</v>
      </c>
      <c r="J405" s="470">
        <v>6050</v>
      </c>
      <c r="K405" s="464"/>
      <c r="L405" s="467">
        <v>1586</v>
      </c>
      <c r="M405" s="468">
        <f>+L405/J405</f>
        <v>0.26214876033057849</v>
      </c>
      <c r="N405" s="464" t="s">
        <v>173</v>
      </c>
      <c r="O405" s="461" t="s">
        <v>1411</v>
      </c>
      <c r="P405" s="464" t="s">
        <v>1412</v>
      </c>
      <c r="Q405" s="469" t="s">
        <v>86</v>
      </c>
    </row>
    <row r="406" spans="1:17" s="463" customFormat="1" ht="79.5" customHeight="1" x14ac:dyDescent="0.25">
      <c r="A406" s="478" t="s">
        <v>285</v>
      </c>
      <c r="B406" s="464" t="s">
        <v>1413</v>
      </c>
      <c r="C406" s="464" t="s">
        <v>1414</v>
      </c>
      <c r="D406" s="464" t="s">
        <v>170</v>
      </c>
      <c r="E406" s="464" t="s">
        <v>1415</v>
      </c>
      <c r="F406" s="464" t="s">
        <v>1416</v>
      </c>
      <c r="G406" s="465" t="s">
        <v>148</v>
      </c>
      <c r="H406" s="464" t="s">
        <v>160</v>
      </c>
      <c r="I406" s="464">
        <v>0</v>
      </c>
      <c r="J406" s="470">
        <v>2</v>
      </c>
      <c r="K406" s="464"/>
      <c r="L406" s="467">
        <v>1</v>
      </c>
      <c r="M406" s="468">
        <f t="shared" ref="M406:M408" si="23">+L406/J406</f>
        <v>0.5</v>
      </c>
      <c r="N406" s="464" t="s">
        <v>173</v>
      </c>
      <c r="O406" s="461" t="s">
        <v>1411</v>
      </c>
      <c r="P406" s="464"/>
      <c r="Q406" s="469" t="s">
        <v>86</v>
      </c>
    </row>
    <row r="407" spans="1:17" s="463" customFormat="1" ht="79.5" customHeight="1" x14ac:dyDescent="0.25">
      <c r="A407" s="478" t="s">
        <v>290</v>
      </c>
      <c r="B407" s="464" t="s">
        <v>1417</v>
      </c>
      <c r="C407" s="464" t="s">
        <v>1418</v>
      </c>
      <c r="D407" s="464" t="s">
        <v>170</v>
      </c>
      <c r="E407" s="464" t="s">
        <v>1419</v>
      </c>
      <c r="F407" s="464" t="s">
        <v>1420</v>
      </c>
      <c r="G407" s="465" t="s">
        <v>148</v>
      </c>
      <c r="H407" s="464" t="s">
        <v>160</v>
      </c>
      <c r="I407" s="464">
        <v>0</v>
      </c>
      <c r="J407" s="470">
        <v>3</v>
      </c>
      <c r="K407" s="464"/>
      <c r="L407" s="467">
        <v>1</v>
      </c>
      <c r="M407" s="468">
        <f t="shared" si="23"/>
        <v>0.33333333333333331</v>
      </c>
      <c r="N407" s="464" t="s">
        <v>173</v>
      </c>
      <c r="O407" s="461" t="s">
        <v>1411</v>
      </c>
      <c r="P407" s="464"/>
      <c r="Q407" s="469" t="s">
        <v>86</v>
      </c>
    </row>
    <row r="408" spans="1:17" s="463" customFormat="1" ht="79.5" customHeight="1" thickBot="1" x14ac:dyDescent="0.3">
      <c r="A408" s="479" t="s">
        <v>120</v>
      </c>
      <c r="B408" s="471" t="s">
        <v>1421</v>
      </c>
      <c r="C408" s="471" t="s">
        <v>1422</v>
      </c>
      <c r="D408" s="471" t="s">
        <v>170</v>
      </c>
      <c r="E408" s="471" t="s">
        <v>1423</v>
      </c>
      <c r="F408" s="471" t="s">
        <v>1424</v>
      </c>
      <c r="G408" s="472" t="s">
        <v>148</v>
      </c>
      <c r="H408" s="471" t="s">
        <v>160</v>
      </c>
      <c r="I408" s="471">
        <v>0</v>
      </c>
      <c r="J408" s="480">
        <v>3</v>
      </c>
      <c r="K408" s="471"/>
      <c r="L408" s="474">
        <v>0</v>
      </c>
      <c r="M408" s="475">
        <f t="shared" si="23"/>
        <v>0</v>
      </c>
      <c r="N408" s="471" t="s">
        <v>173</v>
      </c>
      <c r="O408" s="476" t="s">
        <v>1411</v>
      </c>
      <c r="P408" s="471"/>
      <c r="Q408" s="477" t="s">
        <v>86</v>
      </c>
    </row>
    <row r="409" spans="1:17" ht="15.75" thickBot="1" x14ac:dyDescent="0.3"/>
    <row r="410" spans="1:17" s="336" customFormat="1" ht="22.5" customHeight="1" thickBot="1" x14ac:dyDescent="0.3">
      <c r="A410" s="329" t="s">
        <v>0</v>
      </c>
      <c r="B410" s="330"/>
      <c r="C410" s="330"/>
      <c r="D410" s="331"/>
      <c r="E410" s="90" t="s">
        <v>58</v>
      </c>
      <c r="F410" s="90"/>
      <c r="G410" s="90"/>
      <c r="H410" s="90"/>
      <c r="I410" s="90"/>
      <c r="J410" s="90"/>
      <c r="K410" s="90"/>
      <c r="L410" s="90"/>
      <c r="M410" s="332" t="s">
        <v>1</v>
      </c>
      <c r="N410" s="332"/>
      <c r="O410" s="332"/>
      <c r="P410" s="333">
        <v>1900</v>
      </c>
      <c r="Q410" s="333"/>
    </row>
    <row r="411" spans="1:17" ht="24" thickBot="1" x14ac:dyDescent="0.3">
      <c r="A411" s="337" t="s">
        <v>111</v>
      </c>
      <c r="B411" s="338"/>
      <c r="C411" s="338"/>
      <c r="D411" s="339"/>
      <c r="E411" s="90"/>
      <c r="F411" s="90"/>
      <c r="G411" s="90"/>
      <c r="H411" s="90"/>
      <c r="I411" s="90"/>
      <c r="J411" s="90"/>
      <c r="K411" s="90"/>
      <c r="L411" s="90"/>
      <c r="M411" s="47" t="s">
        <v>161</v>
      </c>
      <c r="N411" s="48"/>
      <c r="O411" s="59"/>
      <c r="P411" s="56" t="s">
        <v>166</v>
      </c>
      <c r="Q411" s="57"/>
    </row>
    <row r="413" spans="1:17" x14ac:dyDescent="0.25">
      <c r="I413" s="449"/>
      <c r="K413" s="340" t="s">
        <v>3</v>
      </c>
      <c r="L413" s="341"/>
      <c r="M413" s="342" t="s">
        <v>106</v>
      </c>
      <c r="N413" s="343" t="s">
        <v>107</v>
      </c>
      <c r="O413" s="344" t="s">
        <v>108</v>
      </c>
      <c r="P413" s="345" t="s">
        <v>4</v>
      </c>
    </row>
    <row r="414" spans="1:17" x14ac:dyDescent="0.25">
      <c r="I414" s="449"/>
      <c r="K414" s="346"/>
      <c r="L414" s="346"/>
      <c r="M414" s="342" t="s">
        <v>5</v>
      </c>
      <c r="N414" s="343" t="s">
        <v>19</v>
      </c>
      <c r="O414" s="344" t="s">
        <v>20</v>
      </c>
      <c r="P414" s="345" t="s">
        <v>6</v>
      </c>
    </row>
    <row r="415" spans="1:17" ht="15.75" thickBot="1" x14ac:dyDescent="0.3"/>
    <row r="416" spans="1:17" s="453" customFormat="1" ht="60.75" thickBot="1" x14ac:dyDescent="0.3">
      <c r="A416" s="450" t="s">
        <v>105</v>
      </c>
      <c r="B416" s="451" t="s">
        <v>1365</v>
      </c>
      <c r="C416" s="451" t="s">
        <v>1366</v>
      </c>
      <c r="D416" s="451" t="s">
        <v>12</v>
      </c>
      <c r="E416" s="451" t="s">
        <v>10</v>
      </c>
      <c r="F416" s="451" t="s">
        <v>11</v>
      </c>
      <c r="G416" s="451" t="s">
        <v>1367</v>
      </c>
      <c r="H416" s="451" t="s">
        <v>7</v>
      </c>
      <c r="I416" s="451" t="s">
        <v>9</v>
      </c>
      <c r="J416" s="451" t="s">
        <v>13</v>
      </c>
      <c r="K416" s="451" t="s">
        <v>14</v>
      </c>
      <c r="L416" s="451" t="s">
        <v>18</v>
      </c>
      <c r="M416" s="451" t="s">
        <v>17</v>
      </c>
      <c r="N416" s="451" t="s">
        <v>15</v>
      </c>
      <c r="O416" s="451" t="s">
        <v>8</v>
      </c>
      <c r="P416" s="451" t="s">
        <v>16</v>
      </c>
      <c r="Q416" s="452" t="s">
        <v>1368</v>
      </c>
    </row>
    <row r="417" spans="1:35" s="463" customFormat="1" ht="79.5" customHeight="1" x14ac:dyDescent="0.25">
      <c r="A417" s="481" t="s">
        <v>167</v>
      </c>
      <c r="B417" s="457" t="s">
        <v>1427</v>
      </c>
      <c r="C417" s="457" t="s">
        <v>1428</v>
      </c>
      <c r="D417" s="457" t="s">
        <v>138</v>
      </c>
      <c r="E417" s="457" t="s">
        <v>1429</v>
      </c>
      <c r="F417" s="457" t="s">
        <v>1430</v>
      </c>
      <c r="G417" s="482" t="s">
        <v>148</v>
      </c>
      <c r="H417" s="457" t="s">
        <v>160</v>
      </c>
      <c r="I417" s="457">
        <v>365</v>
      </c>
      <c r="J417" s="483">
        <v>365</v>
      </c>
      <c r="K417" s="457"/>
      <c r="L417" s="459">
        <v>183</v>
      </c>
      <c r="M417" s="460">
        <f>+L417/J417</f>
        <v>0.50136986301369868</v>
      </c>
      <c r="N417" s="457" t="s">
        <v>173</v>
      </c>
      <c r="O417" s="484" t="s">
        <v>1431</v>
      </c>
      <c r="P417" s="457"/>
      <c r="Q417" s="462" t="s">
        <v>58</v>
      </c>
    </row>
    <row r="418" spans="1:35" s="463" customFormat="1" ht="79.5" customHeight="1" x14ac:dyDescent="0.25">
      <c r="A418" s="478" t="s">
        <v>176</v>
      </c>
      <c r="B418" s="464" t="s">
        <v>1432</v>
      </c>
      <c r="C418" s="464" t="s">
        <v>1433</v>
      </c>
      <c r="D418" s="464" t="s">
        <v>138</v>
      </c>
      <c r="E418" s="464" t="s">
        <v>1434</v>
      </c>
      <c r="F418" s="464" t="s">
        <v>1435</v>
      </c>
      <c r="G418" s="465" t="s">
        <v>148</v>
      </c>
      <c r="H418" s="464" t="s">
        <v>160</v>
      </c>
      <c r="I418" s="464">
        <v>0</v>
      </c>
      <c r="J418" s="470">
        <v>240</v>
      </c>
      <c r="K418" s="464"/>
      <c r="L418" s="467">
        <v>85</v>
      </c>
      <c r="M418" s="468">
        <f>+L418/J418</f>
        <v>0.35416666666666669</v>
      </c>
      <c r="N418" s="464" t="s">
        <v>173</v>
      </c>
      <c r="O418" s="461" t="s">
        <v>1431</v>
      </c>
      <c r="P418" s="464"/>
      <c r="Q418" s="469" t="s">
        <v>58</v>
      </c>
    </row>
    <row r="419" spans="1:35" s="463" customFormat="1" ht="79.5" customHeight="1" x14ac:dyDescent="0.25">
      <c r="A419" s="478" t="s">
        <v>182</v>
      </c>
      <c r="B419" s="464" t="s">
        <v>1436</v>
      </c>
      <c r="C419" s="464" t="s">
        <v>1437</v>
      </c>
      <c r="D419" s="464" t="s">
        <v>138</v>
      </c>
      <c r="E419" s="464" t="s">
        <v>1438</v>
      </c>
      <c r="F419" s="464" t="s">
        <v>1439</v>
      </c>
      <c r="G419" s="465" t="s">
        <v>148</v>
      </c>
      <c r="H419" s="464" t="s">
        <v>160</v>
      </c>
      <c r="I419" s="464">
        <v>370291</v>
      </c>
      <c r="J419" s="470">
        <v>350000</v>
      </c>
      <c r="K419" s="464"/>
      <c r="L419" s="467">
        <v>144004</v>
      </c>
      <c r="M419" s="468">
        <f>+L419/J419</f>
        <v>0.41143999999999997</v>
      </c>
      <c r="N419" s="464" t="s">
        <v>173</v>
      </c>
      <c r="O419" s="461" t="s">
        <v>1431</v>
      </c>
      <c r="P419" s="464"/>
      <c r="Q419" s="469" t="s">
        <v>58</v>
      </c>
    </row>
    <row r="420" spans="1:35" s="463" customFormat="1" ht="79.5" customHeight="1" x14ac:dyDescent="0.25">
      <c r="A420" s="478" t="s">
        <v>188</v>
      </c>
      <c r="B420" s="464" t="s">
        <v>1440</v>
      </c>
      <c r="C420" s="464" t="s">
        <v>1441</v>
      </c>
      <c r="D420" s="464" t="s">
        <v>138</v>
      </c>
      <c r="E420" s="464" t="s">
        <v>1442</v>
      </c>
      <c r="F420" s="464" t="s">
        <v>1443</v>
      </c>
      <c r="G420" s="465" t="s">
        <v>148</v>
      </c>
      <c r="H420" s="464" t="s">
        <v>160</v>
      </c>
      <c r="I420" s="464">
        <v>2400</v>
      </c>
      <c r="J420" s="470">
        <v>2500</v>
      </c>
      <c r="K420" s="464"/>
      <c r="L420" s="467">
        <v>1785</v>
      </c>
      <c r="M420" s="468">
        <f t="shared" ref="M420:M427" si="24">+L420/J420</f>
        <v>0.71399999999999997</v>
      </c>
      <c r="N420" s="464" t="s">
        <v>173</v>
      </c>
      <c r="O420" s="461" t="s">
        <v>1431</v>
      </c>
      <c r="P420" s="464"/>
      <c r="Q420" s="469" t="s">
        <v>58</v>
      </c>
    </row>
    <row r="421" spans="1:35" s="463" customFormat="1" ht="79.5" customHeight="1" x14ac:dyDescent="0.25">
      <c r="A421" s="478" t="s">
        <v>194</v>
      </c>
      <c r="B421" s="464" t="s">
        <v>1444</v>
      </c>
      <c r="C421" s="464" t="s">
        <v>1445</v>
      </c>
      <c r="D421" s="464" t="s">
        <v>138</v>
      </c>
      <c r="E421" s="464" t="s">
        <v>1446</v>
      </c>
      <c r="F421" s="464" t="s">
        <v>1447</v>
      </c>
      <c r="G421" s="465" t="s">
        <v>148</v>
      </c>
      <c r="H421" s="464" t="s">
        <v>160</v>
      </c>
      <c r="I421" s="464">
        <v>110</v>
      </c>
      <c r="J421" s="470">
        <v>110</v>
      </c>
      <c r="K421" s="464"/>
      <c r="L421" s="467">
        <v>0</v>
      </c>
      <c r="M421" s="468">
        <f t="shared" si="24"/>
        <v>0</v>
      </c>
      <c r="N421" s="464" t="s">
        <v>173</v>
      </c>
      <c r="O421" s="461" t="s">
        <v>1431</v>
      </c>
      <c r="P421" s="464" t="s">
        <v>1448</v>
      </c>
      <c r="Q421" s="469" t="s">
        <v>58</v>
      </c>
    </row>
    <row r="422" spans="1:35" s="463" customFormat="1" ht="79.5" customHeight="1" x14ac:dyDescent="0.25">
      <c r="A422" s="478" t="s">
        <v>200</v>
      </c>
      <c r="B422" s="464" t="s">
        <v>1449</v>
      </c>
      <c r="C422" s="464" t="s">
        <v>1450</v>
      </c>
      <c r="D422" s="464" t="s">
        <v>138</v>
      </c>
      <c r="E422" s="464" t="s">
        <v>1451</v>
      </c>
      <c r="F422" s="464" t="s">
        <v>1452</v>
      </c>
      <c r="G422" s="465" t="s">
        <v>148</v>
      </c>
      <c r="H422" s="464" t="s">
        <v>160</v>
      </c>
      <c r="I422" s="464">
        <v>25</v>
      </c>
      <c r="J422" s="470">
        <v>25</v>
      </c>
      <c r="K422" s="464"/>
      <c r="L422" s="467">
        <v>25</v>
      </c>
      <c r="M422" s="468">
        <f t="shared" si="24"/>
        <v>1</v>
      </c>
      <c r="N422" s="464" t="s">
        <v>173</v>
      </c>
      <c r="O422" s="461" t="s">
        <v>1431</v>
      </c>
      <c r="P422" s="464"/>
      <c r="Q422" s="469" t="s">
        <v>58</v>
      </c>
    </row>
    <row r="423" spans="1:35" s="463" customFormat="1" ht="79.5" customHeight="1" x14ac:dyDescent="0.25">
      <c r="A423" s="478" t="s">
        <v>205</v>
      </c>
      <c r="B423" s="464" t="s">
        <v>1453</v>
      </c>
      <c r="C423" s="464" t="s">
        <v>1454</v>
      </c>
      <c r="D423" s="464" t="s">
        <v>138</v>
      </c>
      <c r="E423" s="464" t="s">
        <v>1455</v>
      </c>
      <c r="F423" s="464" t="s">
        <v>1456</v>
      </c>
      <c r="G423" s="465" t="s">
        <v>148</v>
      </c>
      <c r="H423" s="464" t="s">
        <v>160</v>
      </c>
      <c r="I423" s="464">
        <v>12</v>
      </c>
      <c r="J423" s="470">
        <v>38</v>
      </c>
      <c r="K423" s="464"/>
      <c r="L423" s="467">
        <v>16</v>
      </c>
      <c r="M423" s="468">
        <f t="shared" si="24"/>
        <v>0.42105263157894735</v>
      </c>
      <c r="N423" s="464" t="s">
        <v>173</v>
      </c>
      <c r="O423" s="461" t="s">
        <v>1431</v>
      </c>
      <c r="P423" s="464"/>
      <c r="Q423" s="469" t="s">
        <v>58</v>
      </c>
    </row>
    <row r="424" spans="1:35" s="463" customFormat="1" ht="79.5" customHeight="1" x14ac:dyDescent="0.25">
      <c r="A424" s="478" t="s">
        <v>1457</v>
      </c>
      <c r="B424" s="464" t="s">
        <v>1458</v>
      </c>
      <c r="C424" s="464" t="s">
        <v>1459</v>
      </c>
      <c r="D424" s="464" t="s">
        <v>138</v>
      </c>
      <c r="E424" s="464" t="s">
        <v>1460</v>
      </c>
      <c r="F424" s="464" t="s">
        <v>1461</v>
      </c>
      <c r="G424" s="465" t="s">
        <v>148</v>
      </c>
      <c r="H424" s="464" t="s">
        <v>160</v>
      </c>
      <c r="I424" s="464">
        <v>3325</v>
      </c>
      <c r="J424" s="470">
        <v>3810</v>
      </c>
      <c r="K424" s="464"/>
      <c r="L424" s="467">
        <v>893</v>
      </c>
      <c r="M424" s="468">
        <f t="shared" si="24"/>
        <v>0.23438320209973754</v>
      </c>
      <c r="N424" s="464" t="s">
        <v>173</v>
      </c>
      <c r="O424" s="461" t="s">
        <v>1431</v>
      </c>
      <c r="P424" s="464" t="s">
        <v>1462</v>
      </c>
      <c r="Q424" s="469" t="s">
        <v>58</v>
      </c>
    </row>
    <row r="425" spans="1:35" s="463" customFormat="1" ht="79.5" customHeight="1" x14ac:dyDescent="0.25">
      <c r="A425" s="478" t="s">
        <v>217</v>
      </c>
      <c r="B425" s="464" t="s">
        <v>1463</v>
      </c>
      <c r="C425" s="464" t="s">
        <v>1464</v>
      </c>
      <c r="D425" s="464" t="s">
        <v>138</v>
      </c>
      <c r="E425" s="464" t="s">
        <v>1465</v>
      </c>
      <c r="F425" s="464" t="s">
        <v>1466</v>
      </c>
      <c r="G425" s="465" t="s">
        <v>303</v>
      </c>
      <c r="H425" s="464" t="s">
        <v>160</v>
      </c>
      <c r="I425" s="464">
        <v>1</v>
      </c>
      <c r="J425" s="470">
        <v>1</v>
      </c>
      <c r="K425" s="464"/>
      <c r="L425" s="467">
        <v>1</v>
      </c>
      <c r="M425" s="468">
        <f t="shared" si="24"/>
        <v>1</v>
      </c>
      <c r="N425" s="464" t="s">
        <v>173</v>
      </c>
      <c r="O425" s="461" t="s">
        <v>1431</v>
      </c>
      <c r="P425" s="464"/>
      <c r="Q425" s="469" t="s">
        <v>58</v>
      </c>
    </row>
    <row r="426" spans="1:35" s="463" customFormat="1" ht="79.5" customHeight="1" x14ac:dyDescent="0.25">
      <c r="A426" s="478" t="s">
        <v>1467</v>
      </c>
      <c r="B426" s="464" t="s">
        <v>1468</v>
      </c>
      <c r="C426" s="464" t="s">
        <v>1469</v>
      </c>
      <c r="D426" s="464" t="s">
        <v>138</v>
      </c>
      <c r="E426" s="464" t="s">
        <v>1470</v>
      </c>
      <c r="F426" s="464" t="s">
        <v>1471</v>
      </c>
      <c r="G426" s="465" t="s">
        <v>148</v>
      </c>
      <c r="H426" s="464" t="s">
        <v>160</v>
      </c>
      <c r="I426" s="464">
        <v>400</v>
      </c>
      <c r="J426" s="470">
        <v>400</v>
      </c>
      <c r="K426" s="464"/>
      <c r="L426" s="467">
        <v>711</v>
      </c>
      <c r="M426" s="468">
        <f t="shared" si="24"/>
        <v>1.7775000000000001</v>
      </c>
      <c r="N426" s="464" t="s">
        <v>173</v>
      </c>
      <c r="O426" s="461" t="s">
        <v>1431</v>
      </c>
      <c r="P426" s="464"/>
      <c r="Q426" s="469" t="s">
        <v>58</v>
      </c>
    </row>
    <row r="427" spans="1:35" s="463" customFormat="1" ht="79.5" customHeight="1" thickBot="1" x14ac:dyDescent="0.3">
      <c r="A427" s="479" t="s">
        <v>229</v>
      </c>
      <c r="B427" s="471" t="s">
        <v>1472</v>
      </c>
      <c r="C427" s="471" t="s">
        <v>1473</v>
      </c>
      <c r="D427" s="471" t="s">
        <v>138</v>
      </c>
      <c r="E427" s="471" t="s">
        <v>1474</v>
      </c>
      <c r="F427" s="471" t="s">
        <v>1475</v>
      </c>
      <c r="G427" s="472" t="s">
        <v>148</v>
      </c>
      <c r="H427" s="471" t="s">
        <v>160</v>
      </c>
      <c r="I427" s="471">
        <v>52</v>
      </c>
      <c r="J427" s="480">
        <v>60</v>
      </c>
      <c r="K427" s="471"/>
      <c r="L427" s="474">
        <v>10</v>
      </c>
      <c r="M427" s="475">
        <f t="shared" si="24"/>
        <v>0.16666666666666666</v>
      </c>
      <c r="N427" s="471" t="s">
        <v>173</v>
      </c>
      <c r="O427" s="476" t="s">
        <v>1431</v>
      </c>
      <c r="P427" s="471" t="s">
        <v>1462</v>
      </c>
      <c r="Q427" s="477" t="s">
        <v>58</v>
      </c>
    </row>
    <row r="428" spans="1:35" ht="15.75" thickBot="1" x14ac:dyDescent="0.3"/>
    <row r="429" spans="1:35" s="336" customFormat="1" ht="22.5" customHeight="1" thickBot="1" x14ac:dyDescent="0.3">
      <c r="A429" s="329" t="s">
        <v>0</v>
      </c>
      <c r="B429" s="330"/>
      <c r="C429" s="330"/>
      <c r="D429" s="331"/>
      <c r="E429" s="90" t="s">
        <v>60</v>
      </c>
      <c r="F429" s="90"/>
      <c r="G429" s="90"/>
      <c r="H429" s="90"/>
      <c r="I429" s="90"/>
      <c r="J429" s="90"/>
      <c r="K429" s="90"/>
      <c r="L429" s="90"/>
      <c r="M429" s="332" t="s">
        <v>1</v>
      </c>
      <c r="N429" s="332"/>
      <c r="O429" s="332"/>
      <c r="P429" s="333" t="str">
        <f>+VLOOKUP(E429,[5]Hoja3!$A$2:$B$42,2,0)</f>
        <v>2000</v>
      </c>
      <c r="Q429" s="333"/>
      <c r="R429" s="334"/>
      <c r="S429" s="334"/>
      <c r="T429" s="334"/>
      <c r="U429" s="334"/>
      <c r="V429" s="334"/>
      <c r="W429" s="334"/>
      <c r="X429" s="334"/>
      <c r="Y429" s="335"/>
      <c r="Z429" s="335"/>
      <c r="AA429" s="335"/>
      <c r="AB429" s="335"/>
      <c r="AC429" s="335"/>
      <c r="AD429" s="335"/>
      <c r="AE429" s="335"/>
      <c r="AF429" s="335"/>
      <c r="AG429" s="335"/>
      <c r="AH429" s="335"/>
      <c r="AI429" s="335"/>
    </row>
    <row r="430" spans="1:35" ht="24" thickBot="1" x14ac:dyDescent="0.3">
      <c r="A430" s="337" t="s">
        <v>111</v>
      </c>
      <c r="B430" s="338"/>
      <c r="C430" s="338"/>
      <c r="D430" s="339"/>
      <c r="E430" s="90"/>
      <c r="F430" s="90"/>
      <c r="G430" s="90"/>
      <c r="H430" s="90"/>
      <c r="I430" s="90"/>
      <c r="J430" s="90"/>
      <c r="K430" s="90"/>
      <c r="L430" s="90"/>
      <c r="M430" s="47" t="s">
        <v>161</v>
      </c>
      <c r="N430" s="48"/>
      <c r="O430" s="59"/>
      <c r="P430" s="56" t="s">
        <v>166</v>
      </c>
      <c r="Q430" s="57"/>
    </row>
    <row r="432" spans="1:35" x14ac:dyDescent="0.25">
      <c r="K432" s="340" t="s">
        <v>3</v>
      </c>
      <c r="L432" s="341"/>
      <c r="M432" s="342" t="s">
        <v>106</v>
      </c>
      <c r="N432" s="343" t="s">
        <v>107</v>
      </c>
      <c r="O432" s="344" t="s">
        <v>108</v>
      </c>
      <c r="P432" s="345" t="s">
        <v>4</v>
      </c>
    </row>
    <row r="433" spans="1:34" x14ac:dyDescent="0.25">
      <c r="K433" s="346"/>
      <c r="L433" s="346"/>
      <c r="M433" s="342" t="s">
        <v>5</v>
      </c>
      <c r="N433" s="343" t="s">
        <v>19</v>
      </c>
      <c r="O433" s="344" t="s">
        <v>20</v>
      </c>
      <c r="P433" s="345" t="s">
        <v>6</v>
      </c>
    </row>
    <row r="434" spans="1:34" ht="15.75" thickBot="1" x14ac:dyDescent="0.3"/>
    <row r="435" spans="1:34" s="453" customFormat="1" ht="60.75" thickBot="1" x14ac:dyDescent="0.3">
      <c r="A435" s="450" t="s">
        <v>105</v>
      </c>
      <c r="B435" s="451" t="s">
        <v>113</v>
      </c>
      <c r="C435" s="451" t="s">
        <v>114</v>
      </c>
      <c r="D435" s="451" t="s">
        <v>12</v>
      </c>
      <c r="E435" s="451" t="s">
        <v>10</v>
      </c>
      <c r="F435" s="451" t="s">
        <v>11</v>
      </c>
      <c r="G435" s="451" t="s">
        <v>115</v>
      </c>
      <c r="H435" s="451" t="s">
        <v>7</v>
      </c>
      <c r="I435" s="451" t="s">
        <v>9</v>
      </c>
      <c r="J435" s="451" t="s">
        <v>13</v>
      </c>
      <c r="K435" s="451" t="s">
        <v>14</v>
      </c>
      <c r="L435" s="451" t="s">
        <v>18</v>
      </c>
      <c r="M435" s="451" t="s">
        <v>17</v>
      </c>
      <c r="N435" s="451" t="s">
        <v>15</v>
      </c>
      <c r="O435" s="451" t="s">
        <v>8</v>
      </c>
      <c r="P435" s="451" t="s">
        <v>16</v>
      </c>
      <c r="Q435" s="452" t="s">
        <v>112</v>
      </c>
    </row>
    <row r="436" spans="1:34" s="463" customFormat="1" ht="79.5" customHeight="1" x14ac:dyDescent="0.25">
      <c r="A436" s="481" t="s">
        <v>1476</v>
      </c>
      <c r="B436" s="457" t="s">
        <v>1477</v>
      </c>
      <c r="C436" s="457" t="s">
        <v>1478</v>
      </c>
      <c r="D436" s="457" t="s">
        <v>170</v>
      </c>
      <c r="E436" s="457" t="s">
        <v>1479</v>
      </c>
      <c r="F436" s="457" t="s">
        <v>1480</v>
      </c>
      <c r="G436" s="482" t="s">
        <v>148</v>
      </c>
      <c r="H436" s="457" t="s">
        <v>452</v>
      </c>
      <c r="I436" s="457">
        <v>43280</v>
      </c>
      <c r="J436" s="483">
        <v>43280</v>
      </c>
      <c r="K436" s="457"/>
      <c r="L436" s="459">
        <v>185</v>
      </c>
      <c r="M436" s="460">
        <f t="shared" ref="M436:M437" si="25">+L436/J436</f>
        <v>4.2744916820702406E-3</v>
      </c>
      <c r="N436" s="457" t="s">
        <v>173</v>
      </c>
      <c r="O436" s="484" t="s">
        <v>1481</v>
      </c>
      <c r="P436" s="457" t="s">
        <v>1482</v>
      </c>
      <c r="Q436" s="462" t="s">
        <v>1483</v>
      </c>
    </row>
    <row r="437" spans="1:34" s="463" customFormat="1" ht="79.5" customHeight="1" x14ac:dyDescent="0.25">
      <c r="A437" s="478" t="s">
        <v>1484</v>
      </c>
      <c r="B437" s="464" t="s">
        <v>1485</v>
      </c>
      <c r="C437" s="464" t="s">
        <v>1486</v>
      </c>
      <c r="D437" s="464" t="s">
        <v>170</v>
      </c>
      <c r="E437" s="464" t="s">
        <v>1487</v>
      </c>
      <c r="F437" s="464" t="s">
        <v>1488</v>
      </c>
      <c r="G437" s="465" t="s">
        <v>1489</v>
      </c>
      <c r="H437" s="464" t="s">
        <v>452</v>
      </c>
      <c r="I437" s="464">
        <v>480</v>
      </c>
      <c r="J437" s="470">
        <v>480</v>
      </c>
      <c r="K437" s="464"/>
      <c r="L437" s="467">
        <v>51</v>
      </c>
      <c r="M437" s="468">
        <f t="shared" si="25"/>
        <v>0.10625</v>
      </c>
      <c r="N437" s="464" t="s">
        <v>173</v>
      </c>
      <c r="O437" s="461" t="s">
        <v>1490</v>
      </c>
      <c r="P437" s="464" t="s">
        <v>1482</v>
      </c>
      <c r="Q437" s="469" t="s">
        <v>1483</v>
      </c>
    </row>
    <row r="438" spans="1:34" s="463" customFormat="1" ht="79.5" customHeight="1" x14ac:dyDescent="0.25">
      <c r="A438" s="478" t="s">
        <v>1491</v>
      </c>
      <c r="B438" s="464" t="s">
        <v>1492</v>
      </c>
      <c r="C438" s="464" t="s">
        <v>1493</v>
      </c>
      <c r="D438" s="464" t="s">
        <v>170</v>
      </c>
      <c r="E438" s="464" t="s">
        <v>1494</v>
      </c>
      <c r="F438" s="464" t="s">
        <v>1495</v>
      </c>
      <c r="G438" s="465" t="s">
        <v>148</v>
      </c>
      <c r="H438" s="464" t="s">
        <v>160</v>
      </c>
      <c r="I438" s="464">
        <v>3800</v>
      </c>
      <c r="J438" s="470">
        <v>3800</v>
      </c>
      <c r="K438" s="464"/>
      <c r="L438" s="467">
        <v>4</v>
      </c>
      <c r="M438" s="468">
        <f>+L438/J438</f>
        <v>1.0526315789473684E-3</v>
      </c>
      <c r="N438" s="464" t="s">
        <v>173</v>
      </c>
      <c r="O438" s="461" t="s">
        <v>1496</v>
      </c>
      <c r="P438" s="464" t="s">
        <v>1482</v>
      </c>
      <c r="Q438" s="469" t="s">
        <v>1483</v>
      </c>
    </row>
    <row r="439" spans="1:34" s="463" customFormat="1" ht="79.5" customHeight="1" x14ac:dyDescent="0.25">
      <c r="A439" s="478" t="s">
        <v>1497</v>
      </c>
      <c r="B439" s="464" t="s">
        <v>1498</v>
      </c>
      <c r="C439" s="464" t="s">
        <v>1499</v>
      </c>
      <c r="D439" s="464" t="s">
        <v>170</v>
      </c>
      <c r="E439" s="464" t="s">
        <v>1500</v>
      </c>
      <c r="F439" s="464" t="s">
        <v>1501</v>
      </c>
      <c r="G439" s="465" t="s">
        <v>1489</v>
      </c>
      <c r="H439" s="464" t="s">
        <v>160</v>
      </c>
      <c r="I439" s="464">
        <v>900</v>
      </c>
      <c r="J439" s="470">
        <v>900</v>
      </c>
      <c r="K439" s="464"/>
      <c r="L439" s="467">
        <v>39</v>
      </c>
      <c r="M439" s="468">
        <f t="shared" ref="M439:M441" si="26">+L439/J439</f>
        <v>4.3333333333333335E-2</v>
      </c>
      <c r="N439" s="464" t="s">
        <v>173</v>
      </c>
      <c r="O439" s="461" t="s">
        <v>1496</v>
      </c>
      <c r="P439" s="464" t="s">
        <v>1482</v>
      </c>
      <c r="Q439" s="469" t="s">
        <v>1483</v>
      </c>
    </row>
    <row r="440" spans="1:34" s="463" customFormat="1" ht="79.5" customHeight="1" x14ac:dyDescent="0.25">
      <c r="A440" s="478" t="s">
        <v>1502</v>
      </c>
      <c r="B440" s="464" t="s">
        <v>1503</v>
      </c>
      <c r="C440" s="464" t="s">
        <v>1504</v>
      </c>
      <c r="D440" s="464" t="s">
        <v>170</v>
      </c>
      <c r="E440" s="464" t="s">
        <v>1505</v>
      </c>
      <c r="F440" s="464" t="s">
        <v>1506</v>
      </c>
      <c r="G440" s="465" t="s">
        <v>614</v>
      </c>
      <c r="H440" s="464" t="s">
        <v>452</v>
      </c>
      <c r="I440" s="464">
        <v>360</v>
      </c>
      <c r="J440" s="470">
        <v>360</v>
      </c>
      <c r="K440" s="464"/>
      <c r="L440" s="467">
        <v>192</v>
      </c>
      <c r="M440" s="468">
        <f t="shared" si="26"/>
        <v>0.53333333333333333</v>
      </c>
      <c r="N440" s="464" t="s">
        <v>141</v>
      </c>
      <c r="O440" s="461" t="s">
        <v>1507</v>
      </c>
      <c r="P440" s="464" t="s">
        <v>1482</v>
      </c>
      <c r="Q440" s="469" t="s">
        <v>1483</v>
      </c>
    </row>
    <row r="441" spans="1:34" s="463" customFormat="1" ht="79.5" customHeight="1" thickBot="1" x14ac:dyDescent="0.3">
      <c r="A441" s="479" t="s">
        <v>1508</v>
      </c>
      <c r="B441" s="471" t="s">
        <v>1509</v>
      </c>
      <c r="C441" s="471" t="s">
        <v>1510</v>
      </c>
      <c r="D441" s="471" t="s">
        <v>170</v>
      </c>
      <c r="E441" s="471" t="s">
        <v>1511</v>
      </c>
      <c r="F441" s="471" t="s">
        <v>1512</v>
      </c>
      <c r="G441" s="472" t="s">
        <v>148</v>
      </c>
      <c r="H441" s="471" t="s">
        <v>160</v>
      </c>
      <c r="I441" s="471">
        <v>6291</v>
      </c>
      <c r="J441" s="480">
        <v>6291</v>
      </c>
      <c r="K441" s="471"/>
      <c r="L441" s="474">
        <v>146</v>
      </c>
      <c r="M441" s="475">
        <f t="shared" si="26"/>
        <v>2.3207757113336513E-2</v>
      </c>
      <c r="N441" s="471" t="s">
        <v>173</v>
      </c>
      <c r="O441" s="476" t="s">
        <v>1513</v>
      </c>
      <c r="P441" s="471" t="s">
        <v>1482</v>
      </c>
      <c r="Q441" s="477" t="s">
        <v>1483</v>
      </c>
    </row>
    <row r="442" spans="1:34" ht="15.75" thickBot="1" x14ac:dyDescent="0.3"/>
    <row r="443" spans="1:34" s="336" customFormat="1" ht="22.5" customHeight="1" thickBot="1" x14ac:dyDescent="0.3">
      <c r="A443" s="329" t="s">
        <v>0</v>
      </c>
      <c r="B443" s="330"/>
      <c r="C443" s="330"/>
      <c r="D443" s="331"/>
      <c r="E443" s="90" t="s">
        <v>56</v>
      </c>
      <c r="F443" s="90"/>
      <c r="G443" s="90"/>
      <c r="H443" s="90"/>
      <c r="I443" s="90"/>
      <c r="J443" s="90"/>
      <c r="K443" s="90"/>
      <c r="L443" s="90"/>
      <c r="M443" s="332" t="s">
        <v>1</v>
      </c>
      <c r="N443" s="332"/>
      <c r="O443" s="332"/>
      <c r="P443" s="333" t="str">
        <f>+VLOOKUP(E443,[6]Hoja3!$A$2:$B$42,2,0)</f>
        <v>1800</v>
      </c>
      <c r="Q443" s="333"/>
      <c r="R443" s="334"/>
      <c r="S443" s="334"/>
      <c r="T443" s="334"/>
      <c r="U443" s="334"/>
      <c r="V443" s="334"/>
      <c r="W443" s="334"/>
      <c r="X443" s="335"/>
      <c r="Y443" s="335"/>
      <c r="Z443" s="335"/>
      <c r="AA443" s="335"/>
      <c r="AB443" s="335"/>
      <c r="AC443" s="335"/>
      <c r="AD443" s="335"/>
      <c r="AE443" s="335"/>
      <c r="AF443" s="335"/>
      <c r="AG443" s="335"/>
      <c r="AH443" s="335"/>
    </row>
    <row r="444" spans="1:34" ht="24" thickBot="1" x14ac:dyDescent="0.3">
      <c r="A444" s="337" t="s">
        <v>111</v>
      </c>
      <c r="B444" s="338"/>
      <c r="C444" s="338"/>
      <c r="D444" s="339"/>
      <c r="E444" s="90"/>
      <c r="F444" s="90"/>
      <c r="G444" s="90"/>
      <c r="H444" s="90"/>
      <c r="I444" s="90"/>
      <c r="J444" s="90"/>
      <c r="K444" s="90"/>
      <c r="L444" s="90"/>
      <c r="M444" s="47" t="s">
        <v>161</v>
      </c>
      <c r="N444" s="48"/>
      <c r="O444" s="59"/>
      <c r="P444" s="56" t="s">
        <v>166</v>
      </c>
      <c r="Q444" s="57"/>
    </row>
    <row r="446" spans="1:34" x14ac:dyDescent="0.25">
      <c r="K446" s="340" t="s">
        <v>3</v>
      </c>
      <c r="L446" s="341"/>
      <c r="M446" s="342" t="s">
        <v>106</v>
      </c>
      <c r="N446" s="343" t="s">
        <v>107</v>
      </c>
      <c r="O446" s="344" t="s">
        <v>108</v>
      </c>
      <c r="P446" s="345" t="s">
        <v>4</v>
      </c>
    </row>
    <row r="447" spans="1:34" x14ac:dyDescent="0.25">
      <c r="K447" s="346"/>
      <c r="L447" s="346"/>
      <c r="M447" s="342" t="s">
        <v>5</v>
      </c>
      <c r="N447" s="343" t="s">
        <v>19</v>
      </c>
      <c r="O447" s="344" t="s">
        <v>20</v>
      </c>
      <c r="P447" s="345" t="s">
        <v>6</v>
      </c>
    </row>
    <row r="448" spans="1:34" ht="15.75" thickBot="1" x14ac:dyDescent="0.3"/>
    <row r="449" spans="1:17" s="453" customFormat="1" ht="60.75" thickBot="1" x14ac:dyDescent="0.3">
      <c r="A449" s="450" t="s">
        <v>105</v>
      </c>
      <c r="B449" s="451" t="s">
        <v>113</v>
      </c>
      <c r="C449" s="451" t="s">
        <v>114</v>
      </c>
      <c r="D449" s="451" t="s">
        <v>12</v>
      </c>
      <c r="E449" s="451" t="s">
        <v>10</v>
      </c>
      <c r="F449" s="451" t="s">
        <v>11</v>
      </c>
      <c r="G449" s="451" t="s">
        <v>115</v>
      </c>
      <c r="H449" s="451" t="s">
        <v>7</v>
      </c>
      <c r="I449" s="451" t="s">
        <v>9</v>
      </c>
      <c r="J449" s="451" t="s">
        <v>13</v>
      </c>
      <c r="K449" s="451" t="s">
        <v>14</v>
      </c>
      <c r="L449" s="451" t="s">
        <v>18</v>
      </c>
      <c r="M449" s="451" t="s">
        <v>17</v>
      </c>
      <c r="N449" s="451" t="s">
        <v>15</v>
      </c>
      <c r="O449" s="451" t="s">
        <v>8</v>
      </c>
      <c r="P449" s="451" t="s">
        <v>16</v>
      </c>
      <c r="Q449" s="452" t="s">
        <v>112</v>
      </c>
    </row>
    <row r="450" spans="1:17" s="463" customFormat="1" ht="79.5" customHeight="1" x14ac:dyDescent="0.25">
      <c r="A450" s="481" t="s">
        <v>1041</v>
      </c>
      <c r="B450" s="457" t="s">
        <v>1514</v>
      </c>
      <c r="C450" s="457" t="s">
        <v>1515</v>
      </c>
      <c r="D450" s="457" t="s">
        <v>170</v>
      </c>
      <c r="E450" s="457" t="s">
        <v>1516</v>
      </c>
      <c r="F450" s="457" t="s">
        <v>1517</v>
      </c>
      <c r="G450" s="482" t="s">
        <v>148</v>
      </c>
      <c r="H450" s="457" t="s">
        <v>160</v>
      </c>
      <c r="I450" s="457">
        <v>103</v>
      </c>
      <c r="J450" s="483">
        <v>135</v>
      </c>
      <c r="K450" s="457" t="s">
        <v>1518</v>
      </c>
      <c r="L450" s="459">
        <v>42</v>
      </c>
      <c r="M450" s="460">
        <f>+L450/J450</f>
        <v>0.31111111111111112</v>
      </c>
      <c r="N450" s="457" t="s">
        <v>173</v>
      </c>
      <c r="O450" s="484" t="s">
        <v>1519</v>
      </c>
      <c r="P450" s="457"/>
      <c r="Q450" s="462" t="s">
        <v>56</v>
      </c>
    </row>
    <row r="451" spans="1:17" s="463" customFormat="1" ht="79.5" customHeight="1" x14ac:dyDescent="0.25">
      <c r="A451" s="478" t="s">
        <v>1047</v>
      </c>
      <c r="B451" s="464" t="s">
        <v>1520</v>
      </c>
      <c r="C451" s="464" t="s">
        <v>1521</v>
      </c>
      <c r="D451" s="464" t="s">
        <v>170</v>
      </c>
      <c r="E451" s="464" t="s">
        <v>1522</v>
      </c>
      <c r="F451" s="464" t="s">
        <v>1523</v>
      </c>
      <c r="G451" s="465" t="s">
        <v>148</v>
      </c>
      <c r="H451" s="464" t="s">
        <v>160</v>
      </c>
      <c r="I451" s="464">
        <v>0</v>
      </c>
      <c r="J451" s="470">
        <v>110</v>
      </c>
      <c r="K451" s="464" t="s">
        <v>1518</v>
      </c>
      <c r="L451" s="467">
        <v>35</v>
      </c>
      <c r="M451" s="468">
        <f t="shared" ref="M451:M457" si="27">+L451/J451</f>
        <v>0.31818181818181818</v>
      </c>
      <c r="N451" s="464" t="s">
        <v>173</v>
      </c>
      <c r="O451" s="461" t="s">
        <v>1519</v>
      </c>
      <c r="P451" s="464"/>
      <c r="Q451" s="469" t="s">
        <v>56</v>
      </c>
    </row>
    <row r="452" spans="1:17" s="463" customFormat="1" ht="79.5" customHeight="1" x14ac:dyDescent="0.25">
      <c r="A452" s="478" t="s">
        <v>1053</v>
      </c>
      <c r="B452" s="464" t="s">
        <v>1524</v>
      </c>
      <c r="C452" s="464" t="s">
        <v>1525</v>
      </c>
      <c r="D452" s="464" t="s">
        <v>170</v>
      </c>
      <c r="E452" s="464" t="s">
        <v>1526</v>
      </c>
      <c r="F452" s="464" t="s">
        <v>1527</v>
      </c>
      <c r="G452" s="465" t="s">
        <v>148</v>
      </c>
      <c r="H452" s="464" t="s">
        <v>160</v>
      </c>
      <c r="I452" s="464">
        <v>0</v>
      </c>
      <c r="J452" s="470">
        <v>50</v>
      </c>
      <c r="K452" s="464" t="s">
        <v>1518</v>
      </c>
      <c r="L452" s="467">
        <v>38</v>
      </c>
      <c r="M452" s="468">
        <f t="shared" si="27"/>
        <v>0.76</v>
      </c>
      <c r="N452" s="464" t="s">
        <v>173</v>
      </c>
      <c r="O452" s="461" t="s">
        <v>1519</v>
      </c>
      <c r="P452" s="464"/>
      <c r="Q452" s="469" t="s">
        <v>56</v>
      </c>
    </row>
    <row r="453" spans="1:17" s="463" customFormat="1" ht="79.5" customHeight="1" x14ac:dyDescent="0.25">
      <c r="A453" s="478" t="s">
        <v>1528</v>
      </c>
      <c r="B453" s="464" t="s">
        <v>1529</v>
      </c>
      <c r="C453" s="464" t="s">
        <v>1530</v>
      </c>
      <c r="D453" s="464" t="s">
        <v>170</v>
      </c>
      <c r="E453" s="464" t="s">
        <v>1531</v>
      </c>
      <c r="F453" s="464" t="s">
        <v>1532</v>
      </c>
      <c r="G453" s="465" t="s">
        <v>148</v>
      </c>
      <c r="H453" s="464" t="s">
        <v>160</v>
      </c>
      <c r="I453" s="464">
        <v>9</v>
      </c>
      <c r="J453" s="470">
        <v>15</v>
      </c>
      <c r="K453" s="464" t="s">
        <v>1518</v>
      </c>
      <c r="L453" s="467">
        <v>5</v>
      </c>
      <c r="M453" s="468">
        <f t="shared" si="27"/>
        <v>0.33333333333333331</v>
      </c>
      <c r="N453" s="464" t="s">
        <v>173</v>
      </c>
      <c r="O453" s="461" t="s">
        <v>1519</v>
      </c>
      <c r="P453" s="464" t="s">
        <v>1533</v>
      </c>
      <c r="Q453" s="469" t="s">
        <v>56</v>
      </c>
    </row>
    <row r="454" spans="1:17" s="463" customFormat="1" ht="79.5" customHeight="1" x14ac:dyDescent="0.25">
      <c r="A454" s="478" t="s">
        <v>1063</v>
      </c>
      <c r="B454" s="464" t="s">
        <v>1534</v>
      </c>
      <c r="C454" s="464" t="s">
        <v>1535</v>
      </c>
      <c r="D454" s="464" t="s">
        <v>170</v>
      </c>
      <c r="E454" s="464" t="s">
        <v>1536</v>
      </c>
      <c r="F454" s="464" t="s">
        <v>1537</v>
      </c>
      <c r="G454" s="465" t="s">
        <v>148</v>
      </c>
      <c r="H454" s="464" t="s">
        <v>160</v>
      </c>
      <c r="I454" s="464">
        <v>9</v>
      </c>
      <c r="J454" s="470">
        <v>9</v>
      </c>
      <c r="K454" s="464" t="s">
        <v>1518</v>
      </c>
      <c r="L454" s="467">
        <v>3</v>
      </c>
      <c r="M454" s="468">
        <f t="shared" si="27"/>
        <v>0.33333333333333331</v>
      </c>
      <c r="N454" s="464" t="s">
        <v>173</v>
      </c>
      <c r="O454" s="461" t="s">
        <v>1519</v>
      </c>
      <c r="P454" s="464" t="s">
        <v>1538</v>
      </c>
      <c r="Q454" s="469" t="s">
        <v>56</v>
      </c>
    </row>
    <row r="455" spans="1:17" s="463" customFormat="1" ht="79.5" customHeight="1" x14ac:dyDescent="0.25">
      <c r="A455" s="478" t="s">
        <v>1539</v>
      </c>
      <c r="B455" s="464" t="s">
        <v>1540</v>
      </c>
      <c r="C455" s="464" t="s">
        <v>1541</v>
      </c>
      <c r="D455" s="464" t="s">
        <v>170</v>
      </c>
      <c r="E455" s="464" t="s">
        <v>1542</v>
      </c>
      <c r="F455" s="464" t="s">
        <v>1543</v>
      </c>
      <c r="G455" s="465" t="s">
        <v>424</v>
      </c>
      <c r="H455" s="464" t="s">
        <v>160</v>
      </c>
      <c r="I455" s="464">
        <v>0</v>
      </c>
      <c r="J455" s="470">
        <v>16</v>
      </c>
      <c r="K455" s="464" t="s">
        <v>1518</v>
      </c>
      <c r="L455" s="467">
        <v>0</v>
      </c>
      <c r="M455" s="468">
        <f t="shared" si="27"/>
        <v>0</v>
      </c>
      <c r="N455" s="464" t="s">
        <v>173</v>
      </c>
      <c r="O455" s="461" t="s">
        <v>1544</v>
      </c>
      <c r="P455" s="464" t="s">
        <v>1538</v>
      </c>
      <c r="Q455" s="469" t="s">
        <v>56</v>
      </c>
    </row>
    <row r="456" spans="1:17" s="463" customFormat="1" ht="79.5" customHeight="1" x14ac:dyDescent="0.25">
      <c r="A456" s="478" t="s">
        <v>1074</v>
      </c>
      <c r="B456" s="464" t="s">
        <v>1545</v>
      </c>
      <c r="C456" s="464" t="s">
        <v>1546</v>
      </c>
      <c r="D456" s="464" t="s">
        <v>170</v>
      </c>
      <c r="E456" s="464" t="s">
        <v>1547</v>
      </c>
      <c r="F456" s="464" t="s">
        <v>1548</v>
      </c>
      <c r="G456" s="465" t="s">
        <v>148</v>
      </c>
      <c r="H456" s="464" t="s">
        <v>160</v>
      </c>
      <c r="I456" s="464">
        <v>7</v>
      </c>
      <c r="J456" s="470">
        <v>14</v>
      </c>
      <c r="K456" s="464" t="s">
        <v>1518</v>
      </c>
      <c r="L456" s="467">
        <v>0</v>
      </c>
      <c r="M456" s="468">
        <f t="shared" si="27"/>
        <v>0</v>
      </c>
      <c r="N456" s="464" t="s">
        <v>173</v>
      </c>
      <c r="O456" s="461" t="s">
        <v>1544</v>
      </c>
      <c r="P456" s="464" t="s">
        <v>1538</v>
      </c>
      <c r="Q456" s="469" t="s">
        <v>56</v>
      </c>
    </row>
    <row r="457" spans="1:17" s="463" customFormat="1" ht="79.5" customHeight="1" thickBot="1" x14ac:dyDescent="0.3">
      <c r="A457" s="479" t="s">
        <v>1079</v>
      </c>
      <c r="B457" s="471" t="s">
        <v>1549</v>
      </c>
      <c r="C457" s="471" t="s">
        <v>1550</v>
      </c>
      <c r="D457" s="471" t="s">
        <v>170</v>
      </c>
      <c r="E457" s="471" t="s">
        <v>1551</v>
      </c>
      <c r="F457" s="471" t="s">
        <v>1552</v>
      </c>
      <c r="G457" s="472" t="s">
        <v>148</v>
      </c>
      <c r="H457" s="471" t="s">
        <v>160</v>
      </c>
      <c r="I457" s="471">
        <v>14</v>
      </c>
      <c r="J457" s="480">
        <v>17</v>
      </c>
      <c r="K457" s="471" t="s">
        <v>1518</v>
      </c>
      <c r="L457" s="474">
        <v>2</v>
      </c>
      <c r="M457" s="475">
        <f t="shared" si="27"/>
        <v>0.11764705882352941</v>
      </c>
      <c r="N457" s="471" t="s">
        <v>173</v>
      </c>
      <c r="O457" s="476" t="s">
        <v>1544</v>
      </c>
      <c r="P457" s="471" t="s">
        <v>1538</v>
      </c>
      <c r="Q457" s="477" t="s">
        <v>56</v>
      </c>
    </row>
    <row r="458" spans="1:17" ht="15.75" thickBot="1" x14ac:dyDescent="0.3"/>
    <row r="459" spans="1:17" ht="24" thickBot="1" x14ac:dyDescent="0.3">
      <c r="A459" s="329" t="s">
        <v>0</v>
      </c>
      <c r="B459" s="330"/>
      <c r="C459" s="330"/>
      <c r="D459" s="331"/>
      <c r="E459" s="90" t="s">
        <v>62</v>
      </c>
      <c r="F459" s="90"/>
      <c r="G459" s="90"/>
      <c r="H459" s="90"/>
      <c r="I459" s="90"/>
      <c r="J459" s="90"/>
      <c r="K459" s="90"/>
      <c r="L459" s="90"/>
      <c r="M459" s="332" t="s">
        <v>1</v>
      </c>
      <c r="N459" s="332"/>
      <c r="O459" s="332"/>
      <c r="P459" s="333" t="str">
        <f>+VLOOKUP(E459,[7]Hoja3!$A$2:$B$42,2,0)</f>
        <v>2200</v>
      </c>
      <c r="Q459" s="333"/>
    </row>
    <row r="460" spans="1:17" ht="24" thickBot="1" x14ac:dyDescent="0.3">
      <c r="A460" s="337" t="s">
        <v>111</v>
      </c>
      <c r="B460" s="338"/>
      <c r="C460" s="338"/>
      <c r="D460" s="339"/>
      <c r="E460" s="90" t="s">
        <v>1553</v>
      </c>
      <c r="F460" s="90"/>
      <c r="G460" s="90"/>
      <c r="H460" s="90"/>
      <c r="I460" s="90"/>
      <c r="J460" s="90"/>
      <c r="K460" s="90"/>
      <c r="L460" s="90"/>
      <c r="M460" s="47" t="s">
        <v>161</v>
      </c>
      <c r="N460" s="48"/>
      <c r="O460" s="59"/>
      <c r="P460" s="56" t="s">
        <v>166</v>
      </c>
      <c r="Q460" s="57"/>
    </row>
    <row r="462" spans="1:17" x14ac:dyDescent="0.25">
      <c r="K462" s="340" t="s">
        <v>3</v>
      </c>
      <c r="L462" s="341"/>
      <c r="M462" s="342" t="s">
        <v>106</v>
      </c>
      <c r="N462" s="343" t="s">
        <v>107</v>
      </c>
      <c r="O462" s="344" t="s">
        <v>108</v>
      </c>
      <c r="P462" s="345" t="s">
        <v>4</v>
      </c>
    </row>
    <row r="463" spans="1:17" x14ac:dyDescent="0.25">
      <c r="K463" s="346"/>
      <c r="L463" s="346"/>
      <c r="M463" s="342" t="s">
        <v>5</v>
      </c>
      <c r="N463" s="343" t="s">
        <v>19</v>
      </c>
      <c r="O463" s="344" t="s">
        <v>20</v>
      </c>
      <c r="P463" s="345" t="s">
        <v>6</v>
      </c>
    </row>
    <row r="464" spans="1:17" ht="15.75" thickBot="1" x14ac:dyDescent="0.3"/>
    <row r="465" spans="1:17" s="453" customFormat="1" ht="60.75" thickBot="1" x14ac:dyDescent="0.3">
      <c r="A465" s="485" t="s">
        <v>105</v>
      </c>
      <c r="B465" s="486" t="s">
        <v>113</v>
      </c>
      <c r="C465" s="486" t="s">
        <v>114</v>
      </c>
      <c r="D465" s="486" t="s">
        <v>12</v>
      </c>
      <c r="E465" s="486" t="s">
        <v>10</v>
      </c>
      <c r="F465" s="486" t="s">
        <v>11</v>
      </c>
      <c r="G465" s="486" t="s">
        <v>115</v>
      </c>
      <c r="H465" s="486" t="s">
        <v>7</v>
      </c>
      <c r="I465" s="486" t="s">
        <v>9</v>
      </c>
      <c r="J465" s="486" t="s">
        <v>13</v>
      </c>
      <c r="K465" s="486" t="s">
        <v>14</v>
      </c>
      <c r="L465" s="486" t="s">
        <v>18</v>
      </c>
      <c r="M465" s="486" t="s">
        <v>17</v>
      </c>
      <c r="N465" s="486" t="s">
        <v>15</v>
      </c>
      <c r="O465" s="486" t="s">
        <v>8</v>
      </c>
      <c r="P465" s="486" t="s">
        <v>16</v>
      </c>
      <c r="Q465" s="487" t="s">
        <v>112</v>
      </c>
    </row>
    <row r="466" spans="1:17" s="463" customFormat="1" ht="79.5" customHeight="1" x14ac:dyDescent="0.25">
      <c r="A466" s="481" t="s">
        <v>1041</v>
      </c>
      <c r="B466" s="457" t="s">
        <v>1554</v>
      </c>
      <c r="C466" s="457" t="s">
        <v>1555</v>
      </c>
      <c r="D466" s="457" t="s">
        <v>170</v>
      </c>
      <c r="E466" s="457" t="s">
        <v>1556</v>
      </c>
      <c r="F466" s="457" t="s">
        <v>1557</v>
      </c>
      <c r="G466" s="482" t="s">
        <v>148</v>
      </c>
      <c r="H466" s="457" t="s">
        <v>160</v>
      </c>
      <c r="I466" s="457">
        <v>5</v>
      </c>
      <c r="J466" s="483">
        <v>5</v>
      </c>
      <c r="K466" s="457"/>
      <c r="L466" s="459">
        <v>0</v>
      </c>
      <c r="M466" s="460">
        <f>+L466/J466</f>
        <v>0</v>
      </c>
      <c r="N466" s="457" t="s">
        <v>173</v>
      </c>
      <c r="O466" s="484" t="s">
        <v>1558</v>
      </c>
      <c r="P466" s="457" t="s">
        <v>1559</v>
      </c>
      <c r="Q466" s="462" t="s">
        <v>62</v>
      </c>
    </row>
    <row r="467" spans="1:17" s="463" customFormat="1" ht="79.5" customHeight="1" x14ac:dyDescent="0.25">
      <c r="A467" s="478" t="s">
        <v>1047</v>
      </c>
      <c r="B467" s="464" t="s">
        <v>1560</v>
      </c>
      <c r="C467" s="464" t="s">
        <v>1561</v>
      </c>
      <c r="D467" s="464" t="s">
        <v>170</v>
      </c>
      <c r="E467" s="464" t="s">
        <v>1562</v>
      </c>
      <c r="F467" s="464" t="s">
        <v>1563</v>
      </c>
      <c r="G467" s="465" t="s">
        <v>148</v>
      </c>
      <c r="H467" s="464" t="s">
        <v>160</v>
      </c>
      <c r="I467" s="464">
        <v>9000</v>
      </c>
      <c r="J467" s="470">
        <v>9000</v>
      </c>
      <c r="K467" s="464"/>
      <c r="L467" s="467">
        <v>5229</v>
      </c>
      <c r="M467" s="468">
        <f t="shared" ref="M467:M469" si="28">+L467/J467</f>
        <v>0.58099999999999996</v>
      </c>
      <c r="N467" s="464" t="s">
        <v>173</v>
      </c>
      <c r="O467" s="461" t="s">
        <v>1564</v>
      </c>
      <c r="P467" s="464" t="s">
        <v>1565</v>
      </c>
      <c r="Q467" s="469" t="s">
        <v>62</v>
      </c>
    </row>
    <row r="468" spans="1:17" s="463" customFormat="1" ht="79.5" customHeight="1" x14ac:dyDescent="0.25">
      <c r="A468" s="478" t="s">
        <v>1053</v>
      </c>
      <c r="B468" s="464" t="s">
        <v>1566</v>
      </c>
      <c r="C468" s="464" t="s">
        <v>1567</v>
      </c>
      <c r="D468" s="464" t="s">
        <v>170</v>
      </c>
      <c r="E468" s="464" t="s">
        <v>1568</v>
      </c>
      <c r="F468" s="464" t="s">
        <v>1569</v>
      </c>
      <c r="G468" s="465" t="s">
        <v>148</v>
      </c>
      <c r="H468" s="464" t="s">
        <v>160</v>
      </c>
      <c r="I468" s="464">
        <v>400</v>
      </c>
      <c r="J468" s="470">
        <v>400</v>
      </c>
      <c r="K468" s="464"/>
      <c r="L468" s="467">
        <v>597</v>
      </c>
      <c r="M468" s="468">
        <f t="shared" si="28"/>
        <v>1.4924999999999999</v>
      </c>
      <c r="N468" s="464" t="s">
        <v>173</v>
      </c>
      <c r="O468" s="461" t="s">
        <v>1570</v>
      </c>
      <c r="P468" s="464"/>
      <c r="Q468" s="469" t="s">
        <v>62</v>
      </c>
    </row>
    <row r="469" spans="1:17" s="463" customFormat="1" ht="79.5" customHeight="1" thickBot="1" x14ac:dyDescent="0.3">
      <c r="A469" s="479" t="s">
        <v>1528</v>
      </c>
      <c r="B469" s="471" t="s">
        <v>1571</v>
      </c>
      <c r="C469" s="471" t="s">
        <v>1572</v>
      </c>
      <c r="D469" s="471" t="s">
        <v>170</v>
      </c>
      <c r="E469" s="471" t="s">
        <v>1573</v>
      </c>
      <c r="F469" s="471" t="s">
        <v>1574</v>
      </c>
      <c r="G469" s="472" t="s">
        <v>148</v>
      </c>
      <c r="H469" s="471" t="s">
        <v>160</v>
      </c>
      <c r="I469" s="471">
        <v>37843</v>
      </c>
      <c r="J469" s="480">
        <v>37843</v>
      </c>
      <c r="K469" s="471"/>
      <c r="L469" s="474">
        <v>27747</v>
      </c>
      <c r="M469" s="475">
        <f t="shared" si="28"/>
        <v>0.73321354015273632</v>
      </c>
      <c r="N469" s="471" t="s">
        <v>173</v>
      </c>
      <c r="O469" s="476" t="s">
        <v>1575</v>
      </c>
      <c r="P469" s="471" t="s">
        <v>1576</v>
      </c>
      <c r="Q469" s="477" t="s">
        <v>62</v>
      </c>
    </row>
    <row r="470" spans="1:17" ht="15.75" thickBot="1" x14ac:dyDescent="0.3"/>
    <row r="471" spans="1:17" ht="24" thickBot="1" x14ac:dyDescent="0.3">
      <c r="A471" s="47" t="s">
        <v>0</v>
      </c>
      <c r="B471" s="48"/>
      <c r="C471" s="48"/>
      <c r="D471" s="49"/>
      <c r="E471" s="50" t="s">
        <v>88</v>
      </c>
      <c r="F471" s="51"/>
      <c r="G471" s="51"/>
      <c r="H471" s="51"/>
      <c r="I471" s="51"/>
      <c r="J471" s="51"/>
      <c r="K471" s="51"/>
      <c r="L471" s="52"/>
      <c r="M471" s="53" t="s">
        <v>1</v>
      </c>
      <c r="N471" s="54"/>
      <c r="O471" s="55"/>
      <c r="P471" s="56">
        <v>4200</v>
      </c>
      <c r="Q471" s="57"/>
    </row>
    <row r="472" spans="1:17" ht="27.75" customHeight="1" thickBot="1" x14ac:dyDescent="0.3">
      <c r="A472" s="53" t="s">
        <v>111</v>
      </c>
      <c r="B472" s="54"/>
      <c r="C472" s="54"/>
      <c r="D472" s="58"/>
      <c r="E472" s="50" t="s">
        <v>771</v>
      </c>
      <c r="F472" s="51"/>
      <c r="G472" s="51"/>
      <c r="H472" s="51"/>
      <c r="I472" s="51"/>
      <c r="J472" s="51"/>
      <c r="K472" s="51"/>
      <c r="L472" s="52"/>
      <c r="M472" s="47" t="s">
        <v>161</v>
      </c>
      <c r="N472" s="48"/>
      <c r="O472" s="59"/>
      <c r="P472" s="56" t="s">
        <v>166</v>
      </c>
      <c r="Q472" s="57"/>
    </row>
    <row r="473" spans="1:17" x14ac:dyDescent="0.25">
      <c r="A473" s="9"/>
      <c r="B473" s="9"/>
      <c r="C473" s="9"/>
      <c r="D473" s="9"/>
      <c r="E473" s="9"/>
      <c r="F473" s="9"/>
      <c r="G473" s="9"/>
      <c r="H473" s="9"/>
      <c r="I473" s="9"/>
      <c r="J473" s="9"/>
      <c r="K473" s="9"/>
      <c r="L473" s="9"/>
      <c r="M473" s="9"/>
      <c r="N473" s="9"/>
      <c r="O473" s="9"/>
      <c r="P473" s="9"/>
      <c r="Q473" s="9"/>
    </row>
    <row r="474" spans="1:17" ht="30" customHeight="1" x14ac:dyDescent="0.25">
      <c r="A474" s="9"/>
      <c r="B474" s="9"/>
      <c r="C474" s="9"/>
      <c r="D474" s="9"/>
      <c r="E474" s="9"/>
      <c r="F474" s="9"/>
      <c r="G474" s="9"/>
      <c r="H474" s="9"/>
      <c r="I474" s="9"/>
      <c r="J474" s="9"/>
      <c r="K474" s="45" t="s">
        <v>3</v>
      </c>
      <c r="L474" s="46"/>
      <c r="M474" s="34" t="s">
        <v>106</v>
      </c>
      <c r="N474" s="35" t="s">
        <v>107</v>
      </c>
      <c r="O474" s="36" t="s">
        <v>108</v>
      </c>
      <c r="P474" s="37" t="s">
        <v>4</v>
      </c>
      <c r="Q474" s="9"/>
    </row>
    <row r="475" spans="1:17" x14ac:dyDescent="0.25">
      <c r="A475" s="9"/>
      <c r="B475" s="9"/>
      <c r="C475" s="9"/>
      <c r="D475" s="9"/>
      <c r="E475" s="9"/>
      <c r="F475" s="9"/>
      <c r="G475" s="9"/>
      <c r="H475" s="9"/>
      <c r="I475" s="9"/>
      <c r="J475" s="9"/>
      <c r="K475" s="10"/>
      <c r="L475" s="10"/>
      <c r="M475" s="11" t="s">
        <v>5</v>
      </c>
      <c r="N475" s="12" t="s">
        <v>19</v>
      </c>
      <c r="O475" s="13" t="s">
        <v>20</v>
      </c>
      <c r="P475" s="14" t="s">
        <v>6</v>
      </c>
      <c r="Q475" s="9"/>
    </row>
    <row r="476" spans="1:17" ht="15.75" thickBot="1" x14ac:dyDescent="0.3">
      <c r="A476" s="9"/>
      <c r="B476" s="9"/>
      <c r="C476" s="9"/>
      <c r="D476" s="9"/>
      <c r="E476" s="9"/>
      <c r="F476" s="9"/>
      <c r="G476" s="9"/>
      <c r="H476" s="9"/>
      <c r="I476" s="9"/>
      <c r="J476" s="9"/>
      <c r="K476" s="9"/>
      <c r="L476" s="9"/>
      <c r="M476" s="9"/>
      <c r="N476" s="9"/>
      <c r="O476" s="9"/>
      <c r="P476" s="9"/>
      <c r="Q476" s="9"/>
    </row>
    <row r="477" spans="1:17" ht="60.75" thickBot="1" x14ac:dyDescent="0.3">
      <c r="A477" s="15" t="s">
        <v>105</v>
      </c>
      <c r="B477" s="16" t="s">
        <v>113</v>
      </c>
      <c r="C477" s="16" t="s">
        <v>114</v>
      </c>
      <c r="D477" s="16" t="s">
        <v>12</v>
      </c>
      <c r="E477" s="16" t="s">
        <v>10</v>
      </c>
      <c r="F477" s="16" t="s">
        <v>11</v>
      </c>
      <c r="G477" s="16" t="s">
        <v>115</v>
      </c>
      <c r="H477" s="16" t="s">
        <v>7</v>
      </c>
      <c r="I477" s="16" t="s">
        <v>9</v>
      </c>
      <c r="J477" s="16" t="s">
        <v>13</v>
      </c>
      <c r="K477" s="16" t="s">
        <v>14</v>
      </c>
      <c r="L477" s="16" t="s">
        <v>18</v>
      </c>
      <c r="M477" s="16" t="s">
        <v>17</v>
      </c>
      <c r="N477" s="16" t="s">
        <v>772</v>
      </c>
      <c r="O477" s="16" t="s">
        <v>8</v>
      </c>
      <c r="P477" s="16" t="s">
        <v>16</v>
      </c>
      <c r="Q477" s="61" t="s">
        <v>112</v>
      </c>
    </row>
    <row r="478" spans="1:17" s="21" customFormat="1" ht="135" customHeight="1" thickBot="1" x14ac:dyDescent="0.4">
      <c r="A478" s="187" t="s">
        <v>109</v>
      </c>
      <c r="B478" s="18" t="s">
        <v>773</v>
      </c>
      <c r="C478" s="18" t="s">
        <v>774</v>
      </c>
      <c r="D478" s="18" t="s">
        <v>170</v>
      </c>
      <c r="E478" s="18" t="s">
        <v>775</v>
      </c>
      <c r="F478" s="18" t="s">
        <v>776</v>
      </c>
      <c r="G478" s="18" t="s">
        <v>148</v>
      </c>
      <c r="H478" s="18" t="s">
        <v>431</v>
      </c>
      <c r="I478" s="18">
        <v>10</v>
      </c>
      <c r="J478" s="18">
        <v>10</v>
      </c>
      <c r="K478" s="19"/>
      <c r="L478" s="19">
        <v>1</v>
      </c>
      <c r="M478" s="31">
        <f>+L478/J478</f>
        <v>0.1</v>
      </c>
      <c r="N478" s="18" t="s">
        <v>173</v>
      </c>
      <c r="O478" s="18" t="s">
        <v>777</v>
      </c>
      <c r="P478" s="28" t="s">
        <v>778</v>
      </c>
      <c r="Q478" s="20" t="s">
        <v>779</v>
      </c>
    </row>
    <row r="479" spans="1:17" s="21" customFormat="1" ht="165" customHeight="1" thickBot="1" x14ac:dyDescent="0.4">
      <c r="A479" s="249" t="s">
        <v>780</v>
      </c>
      <c r="B479" s="27" t="s">
        <v>781</v>
      </c>
      <c r="C479" s="28" t="s">
        <v>782</v>
      </c>
      <c r="D479" s="28" t="s">
        <v>170</v>
      </c>
      <c r="E479" s="28" t="s">
        <v>783</v>
      </c>
      <c r="F479" s="28" t="s">
        <v>784</v>
      </c>
      <c r="G479" s="28" t="s">
        <v>148</v>
      </c>
      <c r="H479" s="28" t="s">
        <v>431</v>
      </c>
      <c r="I479" s="250">
        <v>9879</v>
      </c>
      <c r="J479" s="250">
        <v>9879</v>
      </c>
      <c r="K479" s="29"/>
      <c r="L479" s="132">
        <v>1072</v>
      </c>
      <c r="M479" s="31">
        <f t="shared" ref="M479:M487" si="29">+L479/J479</f>
        <v>0.10851300738941189</v>
      </c>
      <c r="N479" s="27" t="s">
        <v>173</v>
      </c>
      <c r="O479" s="27" t="s">
        <v>785</v>
      </c>
      <c r="P479" s="28" t="s">
        <v>1577</v>
      </c>
      <c r="Q479" s="30" t="s">
        <v>786</v>
      </c>
    </row>
    <row r="480" spans="1:17" s="21" customFormat="1" ht="99" customHeight="1" thickBot="1" x14ac:dyDescent="0.4">
      <c r="A480" s="249" t="s">
        <v>787</v>
      </c>
      <c r="B480" s="251" t="s">
        <v>788</v>
      </c>
      <c r="C480" s="28" t="s">
        <v>789</v>
      </c>
      <c r="D480" s="28" t="s">
        <v>170</v>
      </c>
      <c r="E480" s="28" t="s">
        <v>790</v>
      </c>
      <c r="F480" s="28" t="s">
        <v>791</v>
      </c>
      <c r="G480" s="28" t="s">
        <v>148</v>
      </c>
      <c r="H480" s="28" t="s">
        <v>431</v>
      </c>
      <c r="I480" s="28">
        <v>6</v>
      </c>
      <c r="J480" s="28">
        <v>6</v>
      </c>
      <c r="K480" s="29"/>
      <c r="L480" s="132">
        <v>1</v>
      </c>
      <c r="M480" s="31">
        <f t="shared" si="29"/>
        <v>0.16666666666666666</v>
      </c>
      <c r="N480" s="27" t="s">
        <v>173</v>
      </c>
      <c r="O480" s="27" t="s">
        <v>777</v>
      </c>
      <c r="P480" s="252" t="s">
        <v>792</v>
      </c>
      <c r="Q480" s="30" t="s">
        <v>786</v>
      </c>
    </row>
    <row r="481" spans="1:17" s="21" customFormat="1" ht="90.75" customHeight="1" thickBot="1" x14ac:dyDescent="0.4">
      <c r="A481" s="249" t="s">
        <v>793</v>
      </c>
      <c r="B481" s="253" t="s">
        <v>794</v>
      </c>
      <c r="C481" s="28" t="s">
        <v>795</v>
      </c>
      <c r="D481" s="28" t="s">
        <v>170</v>
      </c>
      <c r="E481" s="28" t="s">
        <v>796</v>
      </c>
      <c r="F481" s="28" t="s">
        <v>797</v>
      </c>
      <c r="G481" s="28" t="s">
        <v>148</v>
      </c>
      <c r="H481" s="28" t="s">
        <v>431</v>
      </c>
      <c r="I481" s="28">
        <v>15</v>
      </c>
      <c r="J481" s="28">
        <v>15</v>
      </c>
      <c r="K481" s="29"/>
      <c r="L481" s="132">
        <v>4</v>
      </c>
      <c r="M481" s="31">
        <f t="shared" si="29"/>
        <v>0.26666666666666666</v>
      </c>
      <c r="N481" s="27" t="s">
        <v>173</v>
      </c>
      <c r="O481" s="27" t="s">
        <v>777</v>
      </c>
      <c r="P481" s="252"/>
      <c r="Q481" s="30" t="s">
        <v>786</v>
      </c>
    </row>
    <row r="482" spans="1:17" s="21" customFormat="1" ht="126.75" customHeight="1" thickBot="1" x14ac:dyDescent="0.4">
      <c r="A482" s="249" t="s">
        <v>798</v>
      </c>
      <c r="B482" s="251" t="s">
        <v>799</v>
      </c>
      <c r="C482" s="28" t="s">
        <v>800</v>
      </c>
      <c r="D482" s="28" t="s">
        <v>170</v>
      </c>
      <c r="E482" s="28" t="s">
        <v>801</v>
      </c>
      <c r="F482" s="28" t="s">
        <v>802</v>
      </c>
      <c r="G482" s="28" t="s">
        <v>148</v>
      </c>
      <c r="H482" s="28" t="s">
        <v>431</v>
      </c>
      <c r="I482" s="28">
        <v>8</v>
      </c>
      <c r="J482" s="28">
        <v>8</v>
      </c>
      <c r="K482" s="29"/>
      <c r="L482" s="29">
        <v>0</v>
      </c>
      <c r="M482" s="31">
        <f>+L482/J482</f>
        <v>0</v>
      </c>
      <c r="N482" s="27" t="s">
        <v>173</v>
      </c>
      <c r="O482" s="27" t="s">
        <v>777</v>
      </c>
      <c r="P482" s="252" t="s">
        <v>792</v>
      </c>
      <c r="Q482" s="30" t="s">
        <v>786</v>
      </c>
    </row>
    <row r="483" spans="1:17" s="21" customFormat="1" ht="126" customHeight="1" thickBot="1" x14ac:dyDescent="0.4">
      <c r="A483" s="249" t="s">
        <v>803</v>
      </c>
      <c r="B483" s="253" t="s">
        <v>804</v>
      </c>
      <c r="C483" s="28" t="s">
        <v>805</v>
      </c>
      <c r="D483" s="28" t="s">
        <v>170</v>
      </c>
      <c r="E483" s="28" t="s">
        <v>806</v>
      </c>
      <c r="F483" s="28" t="s">
        <v>807</v>
      </c>
      <c r="G483" s="28" t="s">
        <v>148</v>
      </c>
      <c r="H483" s="28" t="s">
        <v>431</v>
      </c>
      <c r="I483" s="28">
        <v>8</v>
      </c>
      <c r="J483" s="28">
        <v>8</v>
      </c>
      <c r="K483" s="29"/>
      <c r="L483" s="29">
        <v>0</v>
      </c>
      <c r="M483" s="31">
        <f t="shared" si="29"/>
        <v>0</v>
      </c>
      <c r="N483" s="27" t="s">
        <v>173</v>
      </c>
      <c r="O483" s="27" t="s">
        <v>777</v>
      </c>
      <c r="P483" s="252" t="s">
        <v>792</v>
      </c>
      <c r="Q483" s="30" t="s">
        <v>786</v>
      </c>
    </row>
    <row r="484" spans="1:17" s="21" customFormat="1" ht="139.5" customHeight="1" thickBot="1" x14ac:dyDescent="0.4">
      <c r="A484" s="249" t="s">
        <v>310</v>
      </c>
      <c r="B484" s="251" t="s">
        <v>808</v>
      </c>
      <c r="C484" s="28" t="s">
        <v>809</v>
      </c>
      <c r="D484" s="28" t="s">
        <v>170</v>
      </c>
      <c r="E484" s="28" t="s">
        <v>810</v>
      </c>
      <c r="F484" s="28" t="s">
        <v>811</v>
      </c>
      <c r="G484" s="28" t="s">
        <v>148</v>
      </c>
      <c r="H484" s="28" t="s">
        <v>431</v>
      </c>
      <c r="I484" s="28">
        <v>4</v>
      </c>
      <c r="J484" s="28">
        <v>4</v>
      </c>
      <c r="K484" s="29"/>
      <c r="L484" s="29">
        <v>0</v>
      </c>
      <c r="M484" s="31">
        <f>+L484/J484</f>
        <v>0</v>
      </c>
      <c r="N484" s="27" t="s">
        <v>173</v>
      </c>
      <c r="O484" s="27" t="s">
        <v>777</v>
      </c>
      <c r="P484" s="28" t="s">
        <v>812</v>
      </c>
      <c r="Q484" s="30" t="s">
        <v>813</v>
      </c>
    </row>
    <row r="485" spans="1:17" s="21" customFormat="1" ht="171" customHeight="1" thickBot="1" x14ac:dyDescent="0.4">
      <c r="A485" s="249" t="s">
        <v>315</v>
      </c>
      <c r="B485" s="253" t="s">
        <v>814</v>
      </c>
      <c r="C485" s="28" t="s">
        <v>1578</v>
      </c>
      <c r="D485" s="28" t="s">
        <v>170</v>
      </c>
      <c r="E485" s="28" t="s">
        <v>1579</v>
      </c>
      <c r="F485" s="28" t="s">
        <v>1580</v>
      </c>
      <c r="G485" s="28" t="s">
        <v>148</v>
      </c>
      <c r="H485" s="28" t="s">
        <v>431</v>
      </c>
      <c r="I485" s="250">
        <v>553267</v>
      </c>
      <c r="J485" s="250">
        <v>553267</v>
      </c>
      <c r="K485" s="29"/>
      <c r="L485" s="132">
        <v>17267</v>
      </c>
      <c r="M485" s="31">
        <f t="shared" si="29"/>
        <v>3.1209163026170005E-2</v>
      </c>
      <c r="N485" s="27" t="s">
        <v>173</v>
      </c>
      <c r="O485" s="27" t="s">
        <v>777</v>
      </c>
      <c r="P485" s="28" t="s">
        <v>1581</v>
      </c>
      <c r="Q485" s="30" t="s">
        <v>813</v>
      </c>
    </row>
    <row r="486" spans="1:17" s="21" customFormat="1" ht="138.75" customHeight="1" thickBot="1" x14ac:dyDescent="0.4">
      <c r="A486" s="249" t="s">
        <v>321</v>
      </c>
      <c r="B486" s="251" t="s">
        <v>815</v>
      </c>
      <c r="C486" s="28" t="s">
        <v>816</v>
      </c>
      <c r="D486" s="28" t="s">
        <v>170</v>
      </c>
      <c r="E486" s="28" t="s">
        <v>817</v>
      </c>
      <c r="F486" s="28" t="s">
        <v>818</v>
      </c>
      <c r="G486" s="28" t="s">
        <v>148</v>
      </c>
      <c r="H486" s="28" t="s">
        <v>431</v>
      </c>
      <c r="I486" s="28">
        <v>850</v>
      </c>
      <c r="J486" s="28">
        <v>850</v>
      </c>
      <c r="K486" s="29"/>
      <c r="L486" s="132">
        <v>50</v>
      </c>
      <c r="M486" s="31">
        <f t="shared" si="29"/>
        <v>5.8823529411764705E-2</v>
      </c>
      <c r="N486" s="27" t="s">
        <v>173</v>
      </c>
      <c r="O486" s="27" t="s">
        <v>777</v>
      </c>
      <c r="P486" s="134" t="s">
        <v>1582</v>
      </c>
      <c r="Q486" s="30" t="s">
        <v>819</v>
      </c>
    </row>
    <row r="487" spans="1:17" s="21" customFormat="1" ht="75.75" customHeight="1" thickBot="1" x14ac:dyDescent="0.4">
      <c r="A487" s="254" t="s">
        <v>412</v>
      </c>
      <c r="B487" s="255" t="s">
        <v>820</v>
      </c>
      <c r="C487" s="24" t="s">
        <v>821</v>
      </c>
      <c r="D487" s="24" t="s">
        <v>170</v>
      </c>
      <c r="E487" s="24" t="s">
        <v>822</v>
      </c>
      <c r="F487" s="24" t="s">
        <v>823</v>
      </c>
      <c r="G487" s="24" t="s">
        <v>303</v>
      </c>
      <c r="H487" s="24" t="s">
        <v>431</v>
      </c>
      <c r="I487" s="24">
        <v>1</v>
      </c>
      <c r="J487" s="24">
        <v>1</v>
      </c>
      <c r="K487" s="25"/>
      <c r="L487" s="25">
        <v>0</v>
      </c>
      <c r="M487" s="256">
        <f t="shared" si="29"/>
        <v>0</v>
      </c>
      <c r="N487" s="23" t="s">
        <v>173</v>
      </c>
      <c r="O487" s="23" t="s">
        <v>824</v>
      </c>
      <c r="P487" s="24" t="s">
        <v>825</v>
      </c>
      <c r="Q487" s="38" t="s">
        <v>779</v>
      </c>
    </row>
    <row r="488" spans="1:17" ht="15.75" thickBot="1" x14ac:dyDescent="0.3"/>
    <row r="489" spans="1:17" ht="24" thickBot="1" x14ac:dyDescent="0.3">
      <c r="A489" s="47" t="s">
        <v>0</v>
      </c>
      <c r="B489" s="48"/>
      <c r="C489" s="48"/>
      <c r="D489" s="49"/>
      <c r="E489" s="50" t="s">
        <v>66</v>
      </c>
      <c r="F489" s="51"/>
      <c r="G489" s="51"/>
      <c r="H489" s="51"/>
      <c r="I489" s="51"/>
      <c r="J489" s="51"/>
      <c r="K489" s="51"/>
      <c r="L489" s="52"/>
      <c r="M489" s="53" t="s">
        <v>1</v>
      </c>
      <c r="N489" s="54"/>
      <c r="O489" s="55"/>
      <c r="P489" s="56">
        <v>2500</v>
      </c>
      <c r="Q489" s="57"/>
    </row>
    <row r="490" spans="1:17" ht="27.75" customHeight="1" thickBot="1" x14ac:dyDescent="0.3">
      <c r="A490" s="53" t="s">
        <v>111</v>
      </c>
      <c r="B490" s="54"/>
      <c r="C490" s="54"/>
      <c r="D490" s="58"/>
      <c r="E490" s="50" t="s">
        <v>1583</v>
      </c>
      <c r="F490" s="51"/>
      <c r="G490" s="51"/>
      <c r="H490" s="51"/>
      <c r="I490" s="51"/>
      <c r="J490" s="51"/>
      <c r="K490" s="51"/>
      <c r="L490" s="52"/>
      <c r="M490" s="47" t="s">
        <v>161</v>
      </c>
      <c r="N490" s="48"/>
      <c r="O490" s="59"/>
      <c r="P490" s="56" t="s">
        <v>166</v>
      </c>
      <c r="Q490" s="57"/>
    </row>
    <row r="491" spans="1:17" x14ac:dyDescent="0.25">
      <c r="A491" s="9"/>
      <c r="B491" s="9"/>
      <c r="C491" s="9"/>
      <c r="D491" s="9"/>
      <c r="E491" s="9"/>
      <c r="F491" s="9"/>
      <c r="G491" s="9"/>
      <c r="H491" s="9"/>
      <c r="I491" s="9"/>
      <c r="J491" s="9"/>
      <c r="K491" s="9"/>
      <c r="L491" s="9"/>
      <c r="M491" s="9"/>
      <c r="N491" s="9"/>
      <c r="O491" s="9"/>
      <c r="P491" s="9"/>
      <c r="Q491" s="9"/>
    </row>
    <row r="492" spans="1:17" ht="30" customHeight="1" x14ac:dyDescent="0.25">
      <c r="A492" s="9"/>
      <c r="B492" s="9"/>
      <c r="C492" s="9"/>
      <c r="D492" s="9"/>
      <c r="E492" s="9"/>
      <c r="F492" s="9"/>
      <c r="G492" s="9"/>
      <c r="H492" s="9"/>
      <c r="I492" s="9"/>
      <c r="J492" s="9"/>
      <c r="K492" s="45" t="s">
        <v>3</v>
      </c>
      <c r="L492" s="46"/>
      <c r="M492" s="34" t="s">
        <v>106</v>
      </c>
      <c r="N492" s="35" t="s">
        <v>107</v>
      </c>
      <c r="O492" s="36" t="s">
        <v>108</v>
      </c>
      <c r="P492" s="37" t="s">
        <v>4</v>
      </c>
      <c r="Q492" s="9"/>
    </row>
    <row r="493" spans="1:17" x14ac:dyDescent="0.25">
      <c r="A493" s="9"/>
      <c r="B493" s="9"/>
      <c r="C493" s="9"/>
      <c r="D493" s="9"/>
      <c r="E493" s="9"/>
      <c r="F493" s="9"/>
      <c r="G493" s="9"/>
      <c r="H493" s="9"/>
      <c r="I493" s="9"/>
      <c r="J493" s="9"/>
      <c r="K493" s="10"/>
      <c r="L493" s="10"/>
      <c r="M493" s="11" t="s">
        <v>5</v>
      </c>
      <c r="N493" s="12" t="s">
        <v>19</v>
      </c>
      <c r="O493" s="13" t="s">
        <v>20</v>
      </c>
      <c r="P493" s="14" t="s">
        <v>6</v>
      </c>
      <c r="Q493" s="9"/>
    </row>
    <row r="494" spans="1:17" ht="15.75" thickBot="1" x14ac:dyDescent="0.3">
      <c r="A494" s="9"/>
      <c r="B494" s="9"/>
      <c r="C494" s="9"/>
      <c r="D494" s="9"/>
      <c r="E494" s="9"/>
      <c r="F494" s="9"/>
      <c r="G494" s="9"/>
      <c r="H494" s="9"/>
      <c r="I494" s="9"/>
      <c r="J494" s="9"/>
      <c r="K494" s="9"/>
      <c r="L494" s="9"/>
      <c r="M494" s="9"/>
      <c r="N494" s="9"/>
      <c r="O494" s="9"/>
      <c r="P494" s="9"/>
      <c r="Q494" s="9"/>
    </row>
    <row r="495" spans="1:17" ht="60.75" thickBot="1" x14ac:dyDescent="0.3">
      <c r="A495" s="488" t="s">
        <v>105</v>
      </c>
      <c r="B495" s="488" t="s">
        <v>113</v>
      </c>
      <c r="C495" s="488" t="s">
        <v>114</v>
      </c>
      <c r="D495" s="488" t="s">
        <v>12</v>
      </c>
      <c r="E495" s="488" t="s">
        <v>10</v>
      </c>
      <c r="F495" s="488" t="s">
        <v>11</v>
      </c>
      <c r="G495" s="488" t="s">
        <v>115</v>
      </c>
      <c r="H495" s="488" t="s">
        <v>7</v>
      </c>
      <c r="I495" s="488" t="s">
        <v>9</v>
      </c>
      <c r="J495" s="488" t="s">
        <v>13</v>
      </c>
      <c r="K495" s="488" t="s">
        <v>14</v>
      </c>
      <c r="L495" s="488" t="s">
        <v>18</v>
      </c>
      <c r="M495" s="488" t="s">
        <v>17</v>
      </c>
      <c r="N495" s="488" t="s">
        <v>15</v>
      </c>
      <c r="O495" s="488" t="s">
        <v>8</v>
      </c>
      <c r="P495" s="488" t="s">
        <v>16</v>
      </c>
      <c r="Q495" s="488" t="s">
        <v>112</v>
      </c>
    </row>
    <row r="496" spans="1:17" s="21" customFormat="1" ht="172.5" customHeight="1" x14ac:dyDescent="0.35">
      <c r="A496" s="489" t="s">
        <v>109</v>
      </c>
      <c r="B496" s="489" t="s">
        <v>1584</v>
      </c>
      <c r="C496" s="489" t="s">
        <v>1585</v>
      </c>
      <c r="D496" s="490" t="s">
        <v>170</v>
      </c>
      <c r="E496" s="489" t="s">
        <v>1586</v>
      </c>
      <c r="F496" s="489" t="s">
        <v>1587</v>
      </c>
      <c r="G496" s="489" t="s">
        <v>148</v>
      </c>
      <c r="H496" s="489" t="s">
        <v>160</v>
      </c>
      <c r="I496" s="489">
        <v>720</v>
      </c>
      <c r="J496" s="489">
        <v>500</v>
      </c>
      <c r="K496" s="489"/>
      <c r="L496" s="491">
        <v>158</v>
      </c>
      <c r="M496" s="492">
        <f>+L496/J496</f>
        <v>0.316</v>
      </c>
      <c r="N496" s="489" t="s">
        <v>173</v>
      </c>
      <c r="O496" s="489" t="s">
        <v>1588</v>
      </c>
      <c r="P496" s="489" t="s">
        <v>1589</v>
      </c>
      <c r="Q496" s="489" t="s">
        <v>66</v>
      </c>
    </row>
    <row r="497" spans="1:17" s="21" customFormat="1" ht="172.5" customHeight="1" x14ac:dyDescent="0.35">
      <c r="A497" s="493" t="s">
        <v>285</v>
      </c>
      <c r="B497" s="493" t="s">
        <v>1590</v>
      </c>
      <c r="C497" s="493" t="s">
        <v>1591</v>
      </c>
      <c r="D497" s="493" t="s">
        <v>170</v>
      </c>
      <c r="E497" s="493" t="s">
        <v>1592</v>
      </c>
      <c r="F497" s="493" t="s">
        <v>1593</v>
      </c>
      <c r="G497" s="493" t="s">
        <v>148</v>
      </c>
      <c r="H497" s="493" t="s">
        <v>160</v>
      </c>
      <c r="I497" s="493">
        <v>198</v>
      </c>
      <c r="J497" s="493">
        <v>168</v>
      </c>
      <c r="K497" s="493"/>
      <c r="L497" s="494">
        <v>156</v>
      </c>
      <c r="M497" s="495">
        <f>+L497/J497</f>
        <v>0.9285714285714286</v>
      </c>
      <c r="N497" s="493" t="s">
        <v>173</v>
      </c>
      <c r="O497" s="493" t="s">
        <v>1588</v>
      </c>
      <c r="P497" s="493" t="s">
        <v>1594</v>
      </c>
      <c r="Q497" s="493" t="s">
        <v>66</v>
      </c>
    </row>
    <row r="498" spans="1:17" s="21" customFormat="1" ht="141.75" customHeight="1" x14ac:dyDescent="0.35">
      <c r="A498" s="493" t="s">
        <v>290</v>
      </c>
      <c r="B498" s="493" t="s">
        <v>1595</v>
      </c>
      <c r="C498" s="493" t="s">
        <v>1596</v>
      </c>
      <c r="D498" s="493" t="s">
        <v>170</v>
      </c>
      <c r="E498" s="493" t="s">
        <v>1597</v>
      </c>
      <c r="F498" s="493" t="s">
        <v>1598</v>
      </c>
      <c r="G498" s="493" t="s">
        <v>148</v>
      </c>
      <c r="H498" s="493" t="s">
        <v>160</v>
      </c>
      <c r="I498" s="493">
        <v>6450</v>
      </c>
      <c r="J498" s="493">
        <v>4353</v>
      </c>
      <c r="K498" s="493">
        <v>4870</v>
      </c>
      <c r="L498" s="494">
        <v>4868</v>
      </c>
      <c r="M498" s="495">
        <f>L498/K498</f>
        <v>0.99958932238193021</v>
      </c>
      <c r="N498" s="493" t="s">
        <v>173</v>
      </c>
      <c r="O498" s="493" t="s">
        <v>1588</v>
      </c>
      <c r="P498" s="493" t="s">
        <v>1599</v>
      </c>
      <c r="Q498" s="493" t="s">
        <v>66</v>
      </c>
    </row>
    <row r="499" spans="1:17" s="21" customFormat="1" ht="120" customHeight="1" x14ac:dyDescent="0.35">
      <c r="A499" s="493" t="s">
        <v>120</v>
      </c>
      <c r="B499" s="493" t="s">
        <v>1600</v>
      </c>
      <c r="C499" s="493" t="s">
        <v>1601</v>
      </c>
      <c r="D499" s="493" t="s">
        <v>170</v>
      </c>
      <c r="E499" s="493" t="s">
        <v>1602</v>
      </c>
      <c r="F499" s="493" t="s">
        <v>1603</v>
      </c>
      <c r="G499" s="493" t="s">
        <v>148</v>
      </c>
      <c r="H499" s="493" t="s">
        <v>160</v>
      </c>
      <c r="I499" s="493">
        <v>46670</v>
      </c>
      <c r="J499" s="493">
        <v>46236</v>
      </c>
      <c r="K499" s="493"/>
      <c r="L499" s="494">
        <v>29917</v>
      </c>
      <c r="M499" s="495">
        <f t="shared" ref="M499:M511" si="30">+L499/J499</f>
        <v>0.64704991781295962</v>
      </c>
      <c r="N499" s="493" t="s">
        <v>173</v>
      </c>
      <c r="O499" s="493" t="s">
        <v>693</v>
      </c>
      <c r="P499" s="493" t="s">
        <v>1604</v>
      </c>
      <c r="Q499" s="493" t="s">
        <v>66</v>
      </c>
    </row>
    <row r="500" spans="1:17" s="21" customFormat="1" ht="157.5" customHeight="1" x14ac:dyDescent="0.35">
      <c r="A500" s="493" t="s">
        <v>121</v>
      </c>
      <c r="B500" s="493" t="s">
        <v>1605</v>
      </c>
      <c r="C500" s="493" t="s">
        <v>1606</v>
      </c>
      <c r="D500" s="493" t="s">
        <v>170</v>
      </c>
      <c r="E500" s="493" t="s">
        <v>1607</v>
      </c>
      <c r="F500" s="493" t="s">
        <v>1608</v>
      </c>
      <c r="G500" s="493" t="s">
        <v>303</v>
      </c>
      <c r="H500" s="493" t="s">
        <v>160</v>
      </c>
      <c r="I500" s="493">
        <v>2780</v>
      </c>
      <c r="J500" s="493">
        <v>2780</v>
      </c>
      <c r="K500" s="493"/>
      <c r="L500" s="494">
        <v>2780</v>
      </c>
      <c r="M500" s="495">
        <f t="shared" si="30"/>
        <v>1</v>
      </c>
      <c r="N500" s="493" t="s">
        <v>445</v>
      </c>
      <c r="O500" s="493" t="s">
        <v>1588</v>
      </c>
      <c r="P500" s="493" t="s">
        <v>1609</v>
      </c>
      <c r="Q500" s="493" t="s">
        <v>66</v>
      </c>
    </row>
    <row r="501" spans="1:17" s="21" customFormat="1" ht="149.25" customHeight="1" x14ac:dyDescent="0.35">
      <c r="A501" s="493" t="s">
        <v>305</v>
      </c>
      <c r="B501" s="493" t="s">
        <v>1610</v>
      </c>
      <c r="C501" s="493" t="s">
        <v>1611</v>
      </c>
      <c r="D501" s="493" t="s">
        <v>170</v>
      </c>
      <c r="E501" s="493" t="s">
        <v>1612</v>
      </c>
      <c r="F501" s="493" t="s">
        <v>1613</v>
      </c>
      <c r="G501" s="493" t="s">
        <v>148</v>
      </c>
      <c r="H501" s="493" t="s">
        <v>160</v>
      </c>
      <c r="I501" s="493">
        <v>14704</v>
      </c>
      <c r="J501" s="493">
        <v>3960</v>
      </c>
      <c r="K501" s="493"/>
      <c r="L501" s="494">
        <v>1543</v>
      </c>
      <c r="M501" s="495">
        <f t="shared" si="30"/>
        <v>0.38964646464646463</v>
      </c>
      <c r="N501" s="493" t="s">
        <v>173</v>
      </c>
      <c r="O501" s="493" t="s">
        <v>693</v>
      </c>
      <c r="P501" s="493" t="s">
        <v>1614</v>
      </c>
      <c r="Q501" s="493" t="s">
        <v>66</v>
      </c>
    </row>
    <row r="502" spans="1:17" s="21" customFormat="1" ht="132.75" customHeight="1" x14ac:dyDescent="0.35">
      <c r="A502" s="493" t="s">
        <v>310</v>
      </c>
      <c r="B502" s="493" t="s">
        <v>1615</v>
      </c>
      <c r="C502" s="493" t="s">
        <v>1616</v>
      </c>
      <c r="D502" s="493" t="s">
        <v>170</v>
      </c>
      <c r="E502" s="493" t="s">
        <v>1617</v>
      </c>
      <c r="F502" s="493" t="s">
        <v>1618</v>
      </c>
      <c r="G502" s="493" t="s">
        <v>148</v>
      </c>
      <c r="H502" s="493" t="s">
        <v>160</v>
      </c>
      <c r="I502" s="493">
        <v>141</v>
      </c>
      <c r="J502" s="493">
        <v>85</v>
      </c>
      <c r="K502" s="493"/>
      <c r="L502" s="494">
        <v>34</v>
      </c>
      <c r="M502" s="495">
        <f t="shared" si="30"/>
        <v>0.4</v>
      </c>
      <c r="N502" s="493" t="s">
        <v>173</v>
      </c>
      <c r="O502" s="493" t="s">
        <v>693</v>
      </c>
      <c r="P502" s="493" t="s">
        <v>1619</v>
      </c>
      <c r="Q502" s="493" t="s">
        <v>66</v>
      </c>
    </row>
    <row r="503" spans="1:17" s="21" customFormat="1" ht="150" customHeight="1" x14ac:dyDescent="0.35">
      <c r="A503" s="493" t="s">
        <v>315</v>
      </c>
      <c r="B503" s="493" t="s">
        <v>1620</v>
      </c>
      <c r="C503" s="493" t="s">
        <v>1621</v>
      </c>
      <c r="D503" s="493" t="s">
        <v>170</v>
      </c>
      <c r="E503" s="493" t="s">
        <v>1622</v>
      </c>
      <c r="F503" s="493" t="s">
        <v>1623</v>
      </c>
      <c r="G503" s="493" t="s">
        <v>148</v>
      </c>
      <c r="H503" s="493" t="s">
        <v>160</v>
      </c>
      <c r="I503" s="493">
        <v>992</v>
      </c>
      <c r="J503" s="493">
        <v>900</v>
      </c>
      <c r="K503" s="493"/>
      <c r="L503" s="494">
        <v>279</v>
      </c>
      <c r="M503" s="495">
        <f t="shared" si="30"/>
        <v>0.31</v>
      </c>
      <c r="N503" s="493" t="s">
        <v>173</v>
      </c>
      <c r="O503" s="493" t="s">
        <v>693</v>
      </c>
      <c r="P503" s="493" t="s">
        <v>1624</v>
      </c>
      <c r="Q503" s="493" t="s">
        <v>66</v>
      </c>
    </row>
    <row r="504" spans="1:17" s="21" customFormat="1" ht="162.75" customHeight="1" x14ac:dyDescent="0.35">
      <c r="A504" s="493" t="s">
        <v>321</v>
      </c>
      <c r="B504" s="493" t="s">
        <v>1625</v>
      </c>
      <c r="C504" s="493" t="s">
        <v>1626</v>
      </c>
      <c r="D504" s="493" t="s">
        <v>170</v>
      </c>
      <c r="E504" s="493" t="s">
        <v>1627</v>
      </c>
      <c r="F504" s="493" t="s">
        <v>1628</v>
      </c>
      <c r="G504" s="493" t="s">
        <v>148</v>
      </c>
      <c r="H504" s="493" t="s">
        <v>160</v>
      </c>
      <c r="I504" s="493">
        <v>0</v>
      </c>
      <c r="J504" s="493">
        <v>4200</v>
      </c>
      <c r="K504" s="493"/>
      <c r="L504" s="494">
        <v>2965</v>
      </c>
      <c r="M504" s="495">
        <f t="shared" si="30"/>
        <v>0.705952380952381</v>
      </c>
      <c r="N504" s="493" t="s">
        <v>173</v>
      </c>
      <c r="O504" s="493" t="s">
        <v>693</v>
      </c>
      <c r="P504" s="493" t="s">
        <v>1629</v>
      </c>
      <c r="Q504" s="493" t="s">
        <v>66</v>
      </c>
    </row>
    <row r="505" spans="1:17" s="21" customFormat="1" ht="159" customHeight="1" x14ac:dyDescent="0.35">
      <c r="A505" s="493" t="s">
        <v>1630</v>
      </c>
      <c r="B505" s="493" t="s">
        <v>1631</v>
      </c>
      <c r="C505" s="493" t="s">
        <v>1632</v>
      </c>
      <c r="D505" s="493" t="s">
        <v>170</v>
      </c>
      <c r="E505" s="493" t="s">
        <v>1633</v>
      </c>
      <c r="F505" s="493" t="s">
        <v>1634</v>
      </c>
      <c r="G505" s="493" t="s">
        <v>148</v>
      </c>
      <c r="H505" s="493" t="s">
        <v>160</v>
      </c>
      <c r="I505" s="496">
        <v>0</v>
      </c>
      <c r="J505" s="496">
        <v>820</v>
      </c>
      <c r="K505" s="493"/>
      <c r="L505" s="497">
        <v>877</v>
      </c>
      <c r="M505" s="495">
        <f t="shared" si="30"/>
        <v>1.0695121951219513</v>
      </c>
      <c r="N505" s="496" t="s">
        <v>173</v>
      </c>
      <c r="O505" s="493" t="s">
        <v>1635</v>
      </c>
      <c r="P505" s="496" t="s">
        <v>1636</v>
      </c>
      <c r="Q505" s="496" t="s">
        <v>66</v>
      </c>
    </row>
    <row r="506" spans="1:17" s="21" customFormat="1" ht="177.75" customHeight="1" x14ac:dyDescent="0.35">
      <c r="A506" s="493" t="s">
        <v>1637</v>
      </c>
      <c r="B506" s="493" t="s">
        <v>1638</v>
      </c>
      <c r="C506" s="493" t="s">
        <v>1639</v>
      </c>
      <c r="D506" s="493" t="s">
        <v>170</v>
      </c>
      <c r="E506" s="493" t="s">
        <v>1640</v>
      </c>
      <c r="F506" s="493" t="s">
        <v>1641</v>
      </c>
      <c r="G506" s="493" t="s">
        <v>148</v>
      </c>
      <c r="H506" s="493" t="s">
        <v>160</v>
      </c>
      <c r="I506" s="498">
        <v>0</v>
      </c>
      <c r="J506" s="496">
        <v>165</v>
      </c>
      <c r="K506" s="498">
        <v>800</v>
      </c>
      <c r="L506" s="497">
        <v>717</v>
      </c>
      <c r="M506" s="495">
        <f>L506/K506</f>
        <v>0.89624999999999999</v>
      </c>
      <c r="N506" s="496" t="s">
        <v>173</v>
      </c>
      <c r="O506" s="493" t="s">
        <v>1642</v>
      </c>
      <c r="P506" s="498" t="s">
        <v>1643</v>
      </c>
      <c r="Q506" s="496" t="s">
        <v>66</v>
      </c>
    </row>
    <row r="507" spans="1:17" s="21" customFormat="1" ht="171.75" customHeight="1" x14ac:dyDescent="0.35">
      <c r="A507" s="493" t="s">
        <v>1644</v>
      </c>
      <c r="B507" s="493" t="s">
        <v>1645</v>
      </c>
      <c r="C507" s="493" t="s">
        <v>1646</v>
      </c>
      <c r="D507" s="493" t="s">
        <v>170</v>
      </c>
      <c r="E507" s="493" t="s">
        <v>1633</v>
      </c>
      <c r="F507" s="493" t="s">
        <v>1647</v>
      </c>
      <c r="G507" s="493" t="s">
        <v>148</v>
      </c>
      <c r="H507" s="493" t="s">
        <v>160</v>
      </c>
      <c r="I507" s="498">
        <v>0</v>
      </c>
      <c r="J507" s="496">
        <v>4825</v>
      </c>
      <c r="K507" s="493"/>
      <c r="L507" s="497">
        <v>1492</v>
      </c>
      <c r="M507" s="495">
        <f t="shared" si="30"/>
        <v>0.30922279792746116</v>
      </c>
      <c r="N507" s="496" t="s">
        <v>173</v>
      </c>
      <c r="O507" s="493" t="s">
        <v>1642</v>
      </c>
      <c r="P507" s="493" t="s">
        <v>1648</v>
      </c>
      <c r="Q507" s="496" t="s">
        <v>66</v>
      </c>
    </row>
    <row r="508" spans="1:17" s="21" customFormat="1" ht="189.75" customHeight="1" x14ac:dyDescent="0.35">
      <c r="A508" s="493" t="s">
        <v>1649</v>
      </c>
      <c r="B508" s="493" t="s">
        <v>1650</v>
      </c>
      <c r="C508" s="493" t="s">
        <v>1651</v>
      </c>
      <c r="D508" s="493" t="s">
        <v>170</v>
      </c>
      <c r="E508" s="493" t="s">
        <v>1652</v>
      </c>
      <c r="F508" s="493" t="s">
        <v>1653</v>
      </c>
      <c r="G508" s="493" t="s">
        <v>148</v>
      </c>
      <c r="H508" s="493" t="s">
        <v>160</v>
      </c>
      <c r="I508" s="496">
        <v>0</v>
      </c>
      <c r="J508" s="496">
        <v>40</v>
      </c>
      <c r="K508" s="493"/>
      <c r="L508" s="497">
        <v>0</v>
      </c>
      <c r="M508" s="495">
        <f t="shared" si="30"/>
        <v>0</v>
      </c>
      <c r="N508" s="496" t="s">
        <v>173</v>
      </c>
      <c r="O508" s="493" t="s">
        <v>1642</v>
      </c>
      <c r="P508" s="493" t="s">
        <v>1654</v>
      </c>
      <c r="Q508" s="496" t="s">
        <v>66</v>
      </c>
    </row>
    <row r="509" spans="1:17" s="21" customFormat="1" ht="133.5" customHeight="1" x14ac:dyDescent="0.35">
      <c r="A509" s="493" t="s">
        <v>591</v>
      </c>
      <c r="B509" s="493" t="s">
        <v>1655</v>
      </c>
      <c r="C509" s="493" t="s">
        <v>1656</v>
      </c>
      <c r="D509" s="493" t="s">
        <v>170</v>
      </c>
      <c r="E509" s="493" t="s">
        <v>1657</v>
      </c>
      <c r="F509" s="493" t="s">
        <v>1658</v>
      </c>
      <c r="G509" s="493" t="s">
        <v>148</v>
      </c>
      <c r="H509" s="493" t="s">
        <v>160</v>
      </c>
      <c r="I509" s="496">
        <v>0</v>
      </c>
      <c r="J509" s="496">
        <v>100</v>
      </c>
      <c r="K509" s="493"/>
      <c r="L509" s="497">
        <v>95</v>
      </c>
      <c r="M509" s="495">
        <f t="shared" si="30"/>
        <v>0.95</v>
      </c>
      <c r="N509" s="496" t="s">
        <v>173</v>
      </c>
      <c r="O509" s="493" t="s">
        <v>1642</v>
      </c>
      <c r="P509" s="493" t="s">
        <v>1659</v>
      </c>
      <c r="Q509" s="496" t="s">
        <v>66</v>
      </c>
    </row>
    <row r="510" spans="1:17" s="21" customFormat="1" ht="368.25" customHeight="1" x14ac:dyDescent="0.35">
      <c r="A510" s="493" t="s">
        <v>1660</v>
      </c>
      <c r="B510" s="493" t="s">
        <v>1661</v>
      </c>
      <c r="C510" s="493" t="s">
        <v>1662</v>
      </c>
      <c r="D510" s="493" t="s">
        <v>170</v>
      </c>
      <c r="E510" s="493" t="s">
        <v>1663</v>
      </c>
      <c r="F510" s="493" t="s">
        <v>1664</v>
      </c>
      <c r="G510" s="493" t="s">
        <v>148</v>
      </c>
      <c r="H510" s="493" t="s">
        <v>160</v>
      </c>
      <c r="I510" s="496">
        <v>10</v>
      </c>
      <c r="J510" s="496">
        <v>6</v>
      </c>
      <c r="K510" s="493"/>
      <c r="L510" s="497">
        <v>5</v>
      </c>
      <c r="M510" s="495">
        <f t="shared" si="30"/>
        <v>0.83333333333333337</v>
      </c>
      <c r="N510" s="496" t="s">
        <v>173</v>
      </c>
      <c r="O510" s="493" t="s">
        <v>693</v>
      </c>
      <c r="P510" s="493" t="s">
        <v>1665</v>
      </c>
      <c r="Q510" s="496" t="s">
        <v>66</v>
      </c>
    </row>
    <row r="511" spans="1:17" s="21" customFormat="1" ht="171" customHeight="1" x14ac:dyDescent="0.35">
      <c r="A511" s="493" t="s">
        <v>917</v>
      </c>
      <c r="B511" s="493" t="s">
        <v>1666</v>
      </c>
      <c r="C511" s="493" t="s">
        <v>1667</v>
      </c>
      <c r="D511" s="493" t="s">
        <v>170</v>
      </c>
      <c r="E511" s="493" t="s">
        <v>1668</v>
      </c>
      <c r="F511" s="493" t="s">
        <v>1669</v>
      </c>
      <c r="G511" s="493" t="s">
        <v>148</v>
      </c>
      <c r="H511" s="493" t="s">
        <v>160</v>
      </c>
      <c r="I511" s="496">
        <v>365</v>
      </c>
      <c r="J511" s="496">
        <v>365</v>
      </c>
      <c r="K511" s="493"/>
      <c r="L511" s="497">
        <v>182</v>
      </c>
      <c r="M511" s="495">
        <f t="shared" si="30"/>
        <v>0.49863013698630138</v>
      </c>
      <c r="N511" s="496" t="s">
        <v>173</v>
      </c>
      <c r="O511" s="493" t="s">
        <v>693</v>
      </c>
      <c r="P511" s="493" t="s">
        <v>1670</v>
      </c>
      <c r="Q511" s="496" t="s">
        <v>66</v>
      </c>
    </row>
    <row r="512" spans="1:17" s="21" customFormat="1" ht="156.75" customHeight="1" x14ac:dyDescent="0.35">
      <c r="A512" s="493" t="s">
        <v>1671</v>
      </c>
      <c r="B512" s="493" t="s">
        <v>1672</v>
      </c>
      <c r="C512" s="496" t="s">
        <v>1673</v>
      </c>
      <c r="D512" s="496" t="s">
        <v>170</v>
      </c>
      <c r="E512" s="496" t="s">
        <v>1674</v>
      </c>
      <c r="F512" s="496" t="s">
        <v>1675</v>
      </c>
      <c r="G512" s="496" t="s">
        <v>148</v>
      </c>
      <c r="H512" s="496" t="s">
        <v>160</v>
      </c>
      <c r="I512" s="496">
        <v>12</v>
      </c>
      <c r="J512" s="496">
        <v>12</v>
      </c>
      <c r="K512" s="496"/>
      <c r="L512" s="497">
        <v>6</v>
      </c>
      <c r="M512" s="495">
        <f>+L512/J512</f>
        <v>0.5</v>
      </c>
      <c r="N512" s="496" t="s">
        <v>173</v>
      </c>
      <c r="O512" s="493" t="s">
        <v>693</v>
      </c>
      <c r="P512" s="493" t="s">
        <v>1670</v>
      </c>
      <c r="Q512" s="496" t="s">
        <v>66</v>
      </c>
    </row>
    <row r="513" spans="1:17" ht="15.75" thickBot="1" x14ac:dyDescent="0.3"/>
    <row r="514" spans="1:17" ht="24" thickBot="1" x14ac:dyDescent="0.3">
      <c r="A514" s="47" t="s">
        <v>0</v>
      </c>
      <c r="B514" s="48"/>
      <c r="C514" s="48"/>
      <c r="D514" s="49"/>
      <c r="E514" s="50" t="s">
        <v>1676</v>
      </c>
      <c r="F514" s="51"/>
      <c r="G514" s="51"/>
      <c r="H514" s="51"/>
      <c r="I514" s="51"/>
      <c r="J514" s="51"/>
      <c r="K514" s="51"/>
      <c r="L514" s="52"/>
      <c r="M514" s="53" t="s">
        <v>1</v>
      </c>
      <c r="N514" s="54"/>
      <c r="O514" s="55"/>
      <c r="P514" s="56">
        <v>1400</v>
      </c>
      <c r="Q514" s="57"/>
    </row>
    <row r="515" spans="1:17" ht="27.75" customHeight="1" thickBot="1" x14ac:dyDescent="0.3">
      <c r="A515" s="53" t="s">
        <v>111</v>
      </c>
      <c r="B515" s="54"/>
      <c r="C515" s="54"/>
      <c r="D515" s="58"/>
      <c r="E515" s="50" t="s">
        <v>1677</v>
      </c>
      <c r="F515" s="51"/>
      <c r="G515" s="51"/>
      <c r="H515" s="51"/>
      <c r="I515" s="51"/>
      <c r="J515" s="51"/>
      <c r="K515" s="51"/>
      <c r="L515" s="52"/>
      <c r="M515" s="47" t="s">
        <v>161</v>
      </c>
      <c r="N515" s="48"/>
      <c r="O515" s="59"/>
      <c r="P515" s="56" t="s">
        <v>166</v>
      </c>
      <c r="Q515" s="57"/>
    </row>
    <row r="516" spans="1:17" x14ac:dyDescent="0.25">
      <c r="A516" s="9"/>
      <c r="B516" s="9"/>
      <c r="C516" s="9"/>
      <c r="D516" s="9"/>
      <c r="E516" s="9"/>
      <c r="F516" s="9"/>
      <c r="G516" s="9"/>
      <c r="H516" s="9"/>
      <c r="I516" s="9"/>
      <c r="J516" s="9"/>
      <c r="K516" s="9"/>
      <c r="L516" s="9"/>
      <c r="M516" s="9"/>
      <c r="N516" s="9"/>
      <c r="O516" s="9"/>
      <c r="P516" s="9"/>
      <c r="Q516" s="9"/>
    </row>
    <row r="517" spans="1:17" ht="30" customHeight="1" x14ac:dyDescent="0.25">
      <c r="A517" s="9"/>
      <c r="B517" s="9"/>
      <c r="C517" s="9"/>
      <c r="D517" s="9"/>
      <c r="E517" s="9"/>
      <c r="F517" s="9"/>
      <c r="G517" s="9"/>
      <c r="H517" s="9"/>
      <c r="I517" s="9"/>
      <c r="J517" s="9"/>
      <c r="K517" s="45" t="s">
        <v>3</v>
      </c>
      <c r="L517" s="46"/>
      <c r="M517" s="34" t="s">
        <v>106</v>
      </c>
      <c r="N517" s="35" t="s">
        <v>107</v>
      </c>
      <c r="O517" s="36" t="s">
        <v>108</v>
      </c>
      <c r="P517" s="37" t="s">
        <v>4</v>
      </c>
      <c r="Q517" s="9"/>
    </row>
    <row r="518" spans="1:17" x14ac:dyDescent="0.25">
      <c r="A518" s="9"/>
      <c r="B518" s="9"/>
      <c r="C518" s="9"/>
      <c r="D518" s="9"/>
      <c r="E518" s="9"/>
      <c r="F518" s="9"/>
      <c r="G518" s="9"/>
      <c r="H518" s="9"/>
      <c r="I518" s="9"/>
      <c r="J518" s="9"/>
      <c r="K518" s="10"/>
      <c r="L518" s="10"/>
      <c r="M518" s="11" t="s">
        <v>5</v>
      </c>
      <c r="N518" s="12" t="s">
        <v>19</v>
      </c>
      <c r="O518" s="13" t="s">
        <v>20</v>
      </c>
      <c r="P518" s="14" t="s">
        <v>6</v>
      </c>
      <c r="Q518" s="9"/>
    </row>
    <row r="519" spans="1:17" ht="15.75" thickBot="1" x14ac:dyDescent="0.3">
      <c r="A519" s="9"/>
      <c r="B519" s="9"/>
      <c r="C519" s="9"/>
      <c r="D519" s="9"/>
      <c r="E519" s="9"/>
      <c r="F519" s="9"/>
      <c r="G519" s="9"/>
      <c r="H519" s="9"/>
      <c r="I519" s="9"/>
      <c r="J519" s="9"/>
      <c r="K519" s="9"/>
      <c r="L519" s="9"/>
      <c r="M519" s="9"/>
      <c r="N519" s="9"/>
      <c r="O519" s="9"/>
      <c r="P519" s="9"/>
      <c r="Q519" s="9"/>
    </row>
    <row r="520" spans="1:17" ht="60.75" thickBot="1" x14ac:dyDescent="0.3">
      <c r="A520" s="15" t="s">
        <v>105</v>
      </c>
      <c r="B520" s="16" t="s">
        <v>113</v>
      </c>
      <c r="C520" s="16" t="s">
        <v>114</v>
      </c>
      <c r="D520" s="16" t="s">
        <v>12</v>
      </c>
      <c r="E520" s="16" t="s">
        <v>10</v>
      </c>
      <c r="F520" s="16" t="s">
        <v>11</v>
      </c>
      <c r="G520" s="16" t="s">
        <v>115</v>
      </c>
      <c r="H520" s="16" t="s">
        <v>7</v>
      </c>
      <c r="I520" s="16" t="s">
        <v>9</v>
      </c>
      <c r="J520" s="16" t="s">
        <v>13</v>
      </c>
      <c r="K520" s="16" t="s">
        <v>14</v>
      </c>
      <c r="L520" s="16" t="s">
        <v>18</v>
      </c>
      <c r="M520" s="16" t="s">
        <v>17</v>
      </c>
      <c r="N520" s="16" t="s">
        <v>15</v>
      </c>
      <c r="O520" s="16" t="s">
        <v>8</v>
      </c>
      <c r="P520" s="16" t="s">
        <v>16</v>
      </c>
      <c r="Q520" s="61" t="s">
        <v>112</v>
      </c>
    </row>
    <row r="521" spans="1:17" s="21" customFormat="1" ht="109.5" customHeight="1" x14ac:dyDescent="0.35">
      <c r="A521" s="499" t="s">
        <v>167</v>
      </c>
      <c r="B521" s="500" t="s">
        <v>1678</v>
      </c>
      <c r="C521" s="500" t="s">
        <v>1679</v>
      </c>
      <c r="D521" s="500" t="s">
        <v>170</v>
      </c>
      <c r="E521" s="500" t="s">
        <v>1680</v>
      </c>
      <c r="F521" s="500" t="s">
        <v>1681</v>
      </c>
      <c r="G521" s="500" t="s">
        <v>148</v>
      </c>
      <c r="H521" s="500" t="s">
        <v>160</v>
      </c>
      <c r="I521" s="500">
        <v>0</v>
      </c>
      <c r="J521" s="500">
        <v>119</v>
      </c>
      <c r="K521" s="501"/>
      <c r="L521" s="501">
        <v>0</v>
      </c>
      <c r="M521" s="31">
        <f>+L521/J521</f>
        <v>0</v>
      </c>
      <c r="N521" s="500" t="s">
        <v>173</v>
      </c>
      <c r="O521" s="500" t="s">
        <v>1682</v>
      </c>
      <c r="P521" s="500" t="s">
        <v>1683</v>
      </c>
      <c r="Q521" s="502" t="s">
        <v>1684</v>
      </c>
    </row>
    <row r="522" spans="1:17" s="21" customFormat="1" ht="108.75" customHeight="1" x14ac:dyDescent="0.35">
      <c r="A522" s="503" t="s">
        <v>1102</v>
      </c>
      <c r="B522" s="493" t="s">
        <v>1685</v>
      </c>
      <c r="C522" s="496" t="s">
        <v>1686</v>
      </c>
      <c r="D522" s="496" t="s">
        <v>170</v>
      </c>
      <c r="E522" s="496" t="s">
        <v>1687</v>
      </c>
      <c r="F522" s="496" t="s">
        <v>1688</v>
      </c>
      <c r="G522" s="496" t="s">
        <v>148</v>
      </c>
      <c r="H522" s="496" t="s">
        <v>160</v>
      </c>
      <c r="I522" s="496">
        <v>0</v>
      </c>
      <c r="J522" s="496">
        <v>140448</v>
      </c>
      <c r="K522" s="497"/>
      <c r="L522" s="497">
        <f>14365+9880+20020+5860</f>
        <v>50125</v>
      </c>
      <c r="M522" s="32">
        <f t="shared" ref="M522:M525" si="31">+L522/J522</f>
        <v>0.35689365459102301</v>
      </c>
      <c r="N522" s="496" t="s">
        <v>173</v>
      </c>
      <c r="O522" s="493" t="s">
        <v>1682</v>
      </c>
      <c r="P522" s="496"/>
      <c r="Q522" s="504" t="s">
        <v>1689</v>
      </c>
    </row>
    <row r="523" spans="1:17" s="21" customFormat="1" ht="89.25" customHeight="1" x14ac:dyDescent="0.35">
      <c r="A523" s="503" t="s">
        <v>1690</v>
      </c>
      <c r="B523" s="493" t="s">
        <v>1691</v>
      </c>
      <c r="C523" s="496" t="s">
        <v>1692</v>
      </c>
      <c r="D523" s="496" t="s">
        <v>170</v>
      </c>
      <c r="E523" s="496" t="s">
        <v>1693</v>
      </c>
      <c r="F523" s="496" t="s">
        <v>1694</v>
      </c>
      <c r="G523" s="496" t="s">
        <v>148</v>
      </c>
      <c r="H523" s="496" t="s">
        <v>160</v>
      </c>
      <c r="I523" s="496">
        <v>0</v>
      </c>
      <c r="J523" s="496">
        <v>13245</v>
      </c>
      <c r="K523" s="497"/>
      <c r="L523" s="497">
        <v>10700</v>
      </c>
      <c r="M523" s="32">
        <f t="shared" si="31"/>
        <v>0.80785201963004905</v>
      </c>
      <c r="N523" s="496" t="s">
        <v>173</v>
      </c>
      <c r="O523" s="493" t="s">
        <v>1682</v>
      </c>
      <c r="P523" s="496"/>
      <c r="Q523" s="504" t="s">
        <v>1689</v>
      </c>
    </row>
    <row r="524" spans="1:17" s="21" customFormat="1" ht="128.25" customHeight="1" x14ac:dyDescent="0.35">
      <c r="A524" s="503" t="s">
        <v>1058</v>
      </c>
      <c r="B524" s="493" t="s">
        <v>1695</v>
      </c>
      <c r="C524" s="496" t="s">
        <v>1696</v>
      </c>
      <c r="D524" s="496" t="s">
        <v>170</v>
      </c>
      <c r="E524" s="496" t="s">
        <v>1697</v>
      </c>
      <c r="F524" s="496" t="s">
        <v>1698</v>
      </c>
      <c r="G524" s="496" t="s">
        <v>148</v>
      </c>
      <c r="H524" s="496" t="s">
        <v>160</v>
      </c>
      <c r="I524" s="496">
        <v>0</v>
      </c>
      <c r="J524" s="496">
        <v>7030</v>
      </c>
      <c r="K524" s="497"/>
      <c r="L524" s="497">
        <v>7825</v>
      </c>
      <c r="M524" s="32">
        <f t="shared" si="31"/>
        <v>1.1130867709815078</v>
      </c>
      <c r="N524" s="496" t="s">
        <v>173</v>
      </c>
      <c r="O524" s="493" t="s">
        <v>1682</v>
      </c>
      <c r="P524" s="496"/>
      <c r="Q524" s="504" t="s">
        <v>1689</v>
      </c>
    </row>
    <row r="525" spans="1:17" s="21" customFormat="1" ht="137.25" customHeight="1" thickBot="1" x14ac:dyDescent="0.4">
      <c r="A525" s="505" t="s">
        <v>121</v>
      </c>
      <c r="B525" s="506" t="s">
        <v>1699</v>
      </c>
      <c r="C525" s="507" t="s">
        <v>1700</v>
      </c>
      <c r="D525" s="507" t="s">
        <v>170</v>
      </c>
      <c r="E525" s="507" t="s">
        <v>1701</v>
      </c>
      <c r="F525" s="507" t="s">
        <v>1702</v>
      </c>
      <c r="G525" s="507" t="s">
        <v>148</v>
      </c>
      <c r="H525" s="507" t="s">
        <v>160</v>
      </c>
      <c r="I525" s="507">
        <v>0</v>
      </c>
      <c r="J525" s="507">
        <v>63</v>
      </c>
      <c r="K525" s="508"/>
      <c r="L525" s="508">
        <v>0</v>
      </c>
      <c r="M525" s="33">
        <f t="shared" si="31"/>
        <v>0</v>
      </c>
      <c r="N525" s="507" t="s">
        <v>173</v>
      </c>
      <c r="O525" s="506" t="s">
        <v>1682</v>
      </c>
      <c r="P525" s="507" t="s">
        <v>1703</v>
      </c>
      <c r="Q525" s="509" t="s">
        <v>1689</v>
      </c>
    </row>
    <row r="526" spans="1:17" ht="15.75" thickBot="1" x14ac:dyDescent="0.3"/>
    <row r="527" spans="1:17" ht="24" thickBot="1" x14ac:dyDescent="0.3">
      <c r="A527" s="47" t="s">
        <v>0</v>
      </c>
      <c r="B527" s="48"/>
      <c r="C527" s="48"/>
      <c r="D527" s="49"/>
      <c r="E527" s="50" t="s">
        <v>50</v>
      </c>
      <c r="F527" s="51"/>
      <c r="G527" s="51"/>
      <c r="H527" s="51"/>
      <c r="I527" s="51"/>
      <c r="J527" s="51"/>
      <c r="K527" s="51"/>
      <c r="L527" s="52"/>
      <c r="M527" s="53" t="s">
        <v>1</v>
      </c>
      <c r="N527" s="54"/>
      <c r="O527" s="55"/>
      <c r="P527" s="56">
        <v>1500</v>
      </c>
      <c r="Q527" s="57"/>
    </row>
    <row r="528" spans="1:17" ht="27.75" customHeight="1" thickBot="1" x14ac:dyDescent="0.3">
      <c r="A528" s="53" t="s">
        <v>111</v>
      </c>
      <c r="B528" s="54"/>
      <c r="C528" s="54"/>
      <c r="D528" s="58"/>
      <c r="E528" s="50" t="s">
        <v>1704</v>
      </c>
      <c r="F528" s="51"/>
      <c r="G528" s="51"/>
      <c r="H528" s="51"/>
      <c r="I528" s="51"/>
      <c r="J528" s="51"/>
      <c r="K528" s="51"/>
      <c r="L528" s="52"/>
      <c r="M528" s="47" t="s">
        <v>161</v>
      </c>
      <c r="N528" s="48"/>
      <c r="O528" s="59"/>
      <c r="P528" s="56" t="s">
        <v>166</v>
      </c>
      <c r="Q528" s="57"/>
    </row>
    <row r="529" spans="1:17" x14ac:dyDescent="0.25">
      <c r="A529" s="9"/>
      <c r="B529" s="9"/>
      <c r="C529" s="9"/>
      <c r="D529" s="9"/>
      <c r="E529" s="9"/>
      <c r="F529" s="9"/>
      <c r="G529" s="9"/>
      <c r="H529" s="9"/>
      <c r="I529" s="9"/>
      <c r="J529" s="9"/>
      <c r="K529" s="9"/>
      <c r="L529" s="9"/>
      <c r="M529" s="9"/>
      <c r="N529" s="9"/>
      <c r="O529" s="9"/>
      <c r="P529" s="9"/>
      <c r="Q529" s="9"/>
    </row>
    <row r="530" spans="1:17" s="359" customFormat="1" ht="30" customHeight="1" x14ac:dyDescent="0.3">
      <c r="A530" s="510"/>
      <c r="B530" s="510"/>
      <c r="C530" s="510"/>
      <c r="D530" s="510"/>
      <c r="E530" s="510"/>
      <c r="F530" s="510"/>
      <c r="G530" s="510"/>
      <c r="H530" s="510"/>
      <c r="I530" s="510"/>
      <c r="J530" s="510"/>
      <c r="K530" s="511" t="s">
        <v>3</v>
      </c>
      <c r="L530" s="512"/>
      <c r="M530" s="513" t="s">
        <v>106</v>
      </c>
      <c r="N530" s="514" t="s">
        <v>107</v>
      </c>
      <c r="O530" s="515" t="s">
        <v>108</v>
      </c>
      <c r="P530" s="516" t="s">
        <v>4</v>
      </c>
      <c r="Q530" s="510"/>
    </row>
    <row r="531" spans="1:17" s="359" customFormat="1" ht="18.75" x14ac:dyDescent="0.3">
      <c r="A531" s="510"/>
      <c r="B531" s="510"/>
      <c r="C531" s="510"/>
      <c r="D531" s="510"/>
      <c r="E531" s="510"/>
      <c r="F531" s="510"/>
      <c r="G531" s="510"/>
      <c r="H531" s="510"/>
      <c r="I531" s="510"/>
      <c r="J531" s="510"/>
      <c r="K531" s="517"/>
      <c r="L531" s="517"/>
      <c r="M531" s="518" t="s">
        <v>5</v>
      </c>
      <c r="N531" s="519" t="s">
        <v>19</v>
      </c>
      <c r="O531" s="520" t="s">
        <v>20</v>
      </c>
      <c r="P531" s="521" t="s">
        <v>6</v>
      </c>
      <c r="Q531" s="510"/>
    </row>
    <row r="532" spans="1:17" ht="15.75" thickBot="1" x14ac:dyDescent="0.3">
      <c r="A532" s="9"/>
      <c r="B532" s="9"/>
      <c r="C532" s="9"/>
      <c r="D532" s="9"/>
      <c r="E532" s="9"/>
      <c r="F532" s="9"/>
      <c r="G532" s="9"/>
      <c r="H532" s="9"/>
      <c r="I532" s="9"/>
      <c r="J532" s="9"/>
      <c r="K532" s="9"/>
      <c r="L532" s="9"/>
      <c r="M532" s="9"/>
      <c r="N532" s="9"/>
      <c r="O532" s="9"/>
      <c r="P532" s="9"/>
      <c r="Q532" s="9"/>
    </row>
    <row r="533" spans="1:17" s="359" customFormat="1" ht="72.75" thickBot="1" x14ac:dyDescent="0.35">
      <c r="A533" s="522" t="s">
        <v>105</v>
      </c>
      <c r="B533" s="523" t="s">
        <v>113</v>
      </c>
      <c r="C533" s="523" t="s">
        <v>114</v>
      </c>
      <c r="D533" s="523" t="s">
        <v>12</v>
      </c>
      <c r="E533" s="523" t="s">
        <v>10</v>
      </c>
      <c r="F533" s="523" t="s">
        <v>11</v>
      </c>
      <c r="G533" s="523" t="s">
        <v>115</v>
      </c>
      <c r="H533" s="523" t="s">
        <v>7</v>
      </c>
      <c r="I533" s="523" t="s">
        <v>9</v>
      </c>
      <c r="J533" s="523" t="s">
        <v>13</v>
      </c>
      <c r="K533" s="523" t="s">
        <v>14</v>
      </c>
      <c r="L533" s="523" t="s">
        <v>18</v>
      </c>
      <c r="M533" s="523" t="s">
        <v>17</v>
      </c>
      <c r="N533" s="523" t="s">
        <v>15</v>
      </c>
      <c r="O533" s="523" t="s">
        <v>8</v>
      </c>
      <c r="P533" s="523" t="s">
        <v>16</v>
      </c>
      <c r="Q533" s="524" t="s">
        <v>112</v>
      </c>
    </row>
    <row r="534" spans="1:17" s="21" customFormat="1" ht="281.25" x14ac:dyDescent="0.35">
      <c r="A534" s="187" t="s">
        <v>109</v>
      </c>
      <c r="B534" s="27" t="s">
        <v>1705</v>
      </c>
      <c r="C534" s="28" t="s">
        <v>1706</v>
      </c>
      <c r="D534" s="28" t="s">
        <v>170</v>
      </c>
      <c r="E534" s="28" t="s">
        <v>1707</v>
      </c>
      <c r="F534" s="28" t="s">
        <v>1708</v>
      </c>
      <c r="G534" s="28" t="s">
        <v>1709</v>
      </c>
      <c r="H534" s="28" t="s">
        <v>160</v>
      </c>
      <c r="I534" s="28">
        <v>174</v>
      </c>
      <c r="J534" s="18">
        <v>7510</v>
      </c>
      <c r="K534" s="19"/>
      <c r="L534" s="19">
        <f>102*3</f>
        <v>306</v>
      </c>
      <c r="M534" s="525">
        <f>+L534/J534</f>
        <v>4.0745672436751E-2</v>
      </c>
      <c r="N534" s="18" t="s">
        <v>173</v>
      </c>
      <c r="O534" s="18" t="s">
        <v>1710</v>
      </c>
      <c r="P534" s="500" t="s">
        <v>1711</v>
      </c>
      <c r="Q534" s="20" t="s">
        <v>1712</v>
      </c>
    </row>
    <row r="535" spans="1:17" s="21" customFormat="1" ht="281.25" x14ac:dyDescent="0.35">
      <c r="A535" s="100" t="s">
        <v>285</v>
      </c>
      <c r="B535" s="27" t="s">
        <v>1713</v>
      </c>
      <c r="C535" s="28" t="s">
        <v>1714</v>
      </c>
      <c r="D535" s="28" t="s">
        <v>170</v>
      </c>
      <c r="E535" s="28" t="s">
        <v>1707</v>
      </c>
      <c r="F535" s="28" t="s">
        <v>1715</v>
      </c>
      <c r="G535" s="28" t="s">
        <v>1709</v>
      </c>
      <c r="H535" s="28" t="s">
        <v>160</v>
      </c>
      <c r="I535" s="28">
        <v>172</v>
      </c>
      <c r="J535" s="28">
        <v>1580</v>
      </c>
      <c r="K535" s="29"/>
      <c r="L535" s="29">
        <f>99*3</f>
        <v>297</v>
      </c>
      <c r="M535" s="526">
        <f t="shared" ref="M535:M548" si="32">+L535/J535</f>
        <v>0.1879746835443038</v>
      </c>
      <c r="N535" s="28" t="s">
        <v>173</v>
      </c>
      <c r="O535" s="27" t="s">
        <v>1710</v>
      </c>
      <c r="P535" s="493" t="s">
        <v>1711</v>
      </c>
      <c r="Q535" s="30" t="s">
        <v>1712</v>
      </c>
    </row>
    <row r="536" spans="1:17" s="99" customFormat="1" ht="105" x14ac:dyDescent="0.35">
      <c r="A536" s="40" t="s">
        <v>1716</v>
      </c>
      <c r="B536" s="122" t="s">
        <v>1717</v>
      </c>
      <c r="C536" s="122" t="s">
        <v>1718</v>
      </c>
      <c r="D536" s="122" t="s">
        <v>170</v>
      </c>
      <c r="E536" s="122" t="s">
        <v>1719</v>
      </c>
      <c r="F536" s="122" t="s">
        <v>1720</v>
      </c>
      <c r="G536" s="122" t="s">
        <v>1709</v>
      </c>
      <c r="H536" s="122" t="s">
        <v>160</v>
      </c>
      <c r="I536" s="122">
        <v>117</v>
      </c>
      <c r="J536" s="122">
        <v>120</v>
      </c>
      <c r="K536" s="124">
        <v>435</v>
      </c>
      <c r="L536" s="527">
        <v>200</v>
      </c>
      <c r="M536" s="528">
        <f>L536/K536</f>
        <v>0.45977011494252873</v>
      </c>
      <c r="N536" s="122" t="s">
        <v>173</v>
      </c>
      <c r="O536" s="122" t="s">
        <v>1721</v>
      </c>
      <c r="P536" s="529"/>
      <c r="Q536" s="530" t="s">
        <v>1712</v>
      </c>
    </row>
    <row r="537" spans="1:17" s="99" customFormat="1" ht="105" x14ac:dyDescent="0.35">
      <c r="A537" s="40" t="s">
        <v>1722</v>
      </c>
      <c r="B537" s="122" t="s">
        <v>1723</v>
      </c>
      <c r="C537" s="122" t="s">
        <v>1724</v>
      </c>
      <c r="D537" s="122" t="s">
        <v>170</v>
      </c>
      <c r="E537" s="122" t="s">
        <v>1725</v>
      </c>
      <c r="F537" s="122" t="s">
        <v>1726</v>
      </c>
      <c r="G537" s="122" t="s">
        <v>1709</v>
      </c>
      <c r="H537" s="122" t="s">
        <v>160</v>
      </c>
      <c r="I537" s="122">
        <f>180*3.5</f>
        <v>630</v>
      </c>
      <c r="J537" s="122">
        <v>1400</v>
      </c>
      <c r="K537" s="124">
        <v>8435</v>
      </c>
      <c r="L537" s="527">
        <v>3007</v>
      </c>
      <c r="M537" s="528">
        <f>L537/K537</f>
        <v>0.35649081209247185</v>
      </c>
      <c r="N537" s="122" t="s">
        <v>173</v>
      </c>
      <c r="O537" s="122" t="s">
        <v>1727</v>
      </c>
      <c r="P537" s="529"/>
      <c r="Q537" s="530" t="s">
        <v>1728</v>
      </c>
    </row>
    <row r="538" spans="1:17" s="99" customFormat="1" ht="318.75" x14ac:dyDescent="0.35">
      <c r="A538" s="40" t="s">
        <v>1729</v>
      </c>
      <c r="B538" s="122" t="s">
        <v>1730</v>
      </c>
      <c r="C538" s="123" t="s">
        <v>1731</v>
      </c>
      <c r="D538" s="123" t="s">
        <v>170</v>
      </c>
      <c r="E538" s="123" t="s">
        <v>1732</v>
      </c>
      <c r="F538" s="123" t="s">
        <v>1733</v>
      </c>
      <c r="G538" s="123" t="s">
        <v>1709</v>
      </c>
      <c r="H538" s="123" t="s">
        <v>160</v>
      </c>
      <c r="I538" s="123">
        <v>108</v>
      </c>
      <c r="J538" s="123">
        <v>37500</v>
      </c>
      <c r="K538" s="124">
        <v>75000</v>
      </c>
      <c r="L538" s="124">
        <f>11016+47380</f>
        <v>58396</v>
      </c>
      <c r="M538" s="528">
        <f>+L538/K538</f>
        <v>0.77861333333333338</v>
      </c>
      <c r="N538" s="123" t="s">
        <v>173</v>
      </c>
      <c r="O538" s="122" t="s">
        <v>1734</v>
      </c>
      <c r="P538" s="135" t="s">
        <v>1735</v>
      </c>
      <c r="Q538" s="127" t="s">
        <v>1728</v>
      </c>
    </row>
    <row r="539" spans="1:17" s="99" customFormat="1" ht="318.75" x14ac:dyDescent="0.35">
      <c r="A539" s="40" t="s">
        <v>1736</v>
      </c>
      <c r="B539" s="122" t="s">
        <v>1737</v>
      </c>
      <c r="C539" s="123" t="s">
        <v>1731</v>
      </c>
      <c r="D539" s="123" t="s">
        <v>170</v>
      </c>
      <c r="E539" s="123" t="s">
        <v>1732</v>
      </c>
      <c r="F539" s="123" t="s">
        <v>1738</v>
      </c>
      <c r="G539" s="123" t="s">
        <v>1709</v>
      </c>
      <c r="H539" s="123" t="s">
        <v>160</v>
      </c>
      <c r="I539" s="123">
        <v>108</v>
      </c>
      <c r="J539" s="123">
        <v>12500</v>
      </c>
      <c r="K539" s="124">
        <v>25000</v>
      </c>
      <c r="L539" s="124">
        <f>2839+27258</f>
        <v>30097</v>
      </c>
      <c r="M539" s="528">
        <f>+L539/K539</f>
        <v>1.2038800000000001</v>
      </c>
      <c r="N539" s="123" t="s">
        <v>173</v>
      </c>
      <c r="O539" s="122" t="s">
        <v>1734</v>
      </c>
      <c r="P539" s="135" t="s">
        <v>1735</v>
      </c>
      <c r="Q539" s="127" t="s">
        <v>1728</v>
      </c>
    </row>
    <row r="540" spans="1:17" s="99" customFormat="1" ht="84" x14ac:dyDescent="0.35">
      <c r="A540" s="40" t="s">
        <v>1739</v>
      </c>
      <c r="B540" s="122" t="s">
        <v>1740</v>
      </c>
      <c r="C540" s="123" t="s">
        <v>1741</v>
      </c>
      <c r="D540" s="123" t="s">
        <v>170</v>
      </c>
      <c r="E540" s="123" t="s">
        <v>1742</v>
      </c>
      <c r="F540" s="123" t="s">
        <v>1743</v>
      </c>
      <c r="G540" s="123" t="s">
        <v>1709</v>
      </c>
      <c r="H540" s="123" t="s">
        <v>160</v>
      </c>
      <c r="I540" s="123">
        <v>161</v>
      </c>
      <c r="J540" s="123">
        <v>3720</v>
      </c>
      <c r="K540" s="124"/>
      <c r="L540" s="124">
        <v>3314</v>
      </c>
      <c r="M540" s="528">
        <f>+L540/J540</f>
        <v>0.89086021505376345</v>
      </c>
      <c r="N540" s="123" t="s">
        <v>173</v>
      </c>
      <c r="O540" s="122" t="s">
        <v>1744</v>
      </c>
      <c r="P540" s="135"/>
      <c r="Q540" s="127" t="s">
        <v>1745</v>
      </c>
    </row>
    <row r="541" spans="1:17" s="99" customFormat="1" ht="126" x14ac:dyDescent="0.35">
      <c r="A541" s="40" t="s">
        <v>1746</v>
      </c>
      <c r="B541" s="122" t="s">
        <v>1747</v>
      </c>
      <c r="C541" s="122" t="s">
        <v>1748</v>
      </c>
      <c r="D541" s="122" t="s">
        <v>170</v>
      </c>
      <c r="E541" s="122" t="s">
        <v>1749</v>
      </c>
      <c r="F541" s="122" t="s">
        <v>1750</v>
      </c>
      <c r="G541" s="122" t="s">
        <v>1709</v>
      </c>
      <c r="H541" s="122" t="s">
        <v>160</v>
      </c>
      <c r="I541" s="122">
        <v>161</v>
      </c>
      <c r="J541" s="122">
        <v>280</v>
      </c>
      <c r="K541" s="124">
        <v>1261</v>
      </c>
      <c r="L541" s="527">
        <v>754</v>
      </c>
      <c r="M541" s="528">
        <f>L541/K541</f>
        <v>0.59793814432989689</v>
      </c>
      <c r="N541" s="122" t="s">
        <v>173</v>
      </c>
      <c r="O541" s="122" t="s">
        <v>1744</v>
      </c>
      <c r="P541" s="529"/>
      <c r="Q541" s="530" t="s">
        <v>1745</v>
      </c>
    </row>
    <row r="542" spans="1:17" s="99" customFormat="1" ht="393.75" x14ac:dyDescent="0.35">
      <c r="A542" s="40" t="s">
        <v>1751</v>
      </c>
      <c r="B542" s="122" t="s">
        <v>1752</v>
      </c>
      <c r="C542" s="123" t="s">
        <v>1753</v>
      </c>
      <c r="D542" s="123" t="s">
        <v>170</v>
      </c>
      <c r="E542" s="123" t="s">
        <v>1754</v>
      </c>
      <c r="F542" s="123" t="s">
        <v>1755</v>
      </c>
      <c r="G542" s="123" t="s">
        <v>1709</v>
      </c>
      <c r="H542" s="123" t="s">
        <v>160</v>
      </c>
      <c r="I542" s="123">
        <v>0</v>
      </c>
      <c r="J542" s="123">
        <v>12</v>
      </c>
      <c r="K542" s="124">
        <v>24</v>
      </c>
      <c r="L542" s="124">
        <v>15</v>
      </c>
      <c r="M542" s="528">
        <f>+L542/K542</f>
        <v>0.625</v>
      </c>
      <c r="N542" s="123" t="s">
        <v>173</v>
      </c>
      <c r="O542" s="122" t="s">
        <v>1635</v>
      </c>
      <c r="P542" s="135" t="s">
        <v>1756</v>
      </c>
      <c r="Q542" s="127" t="s">
        <v>1757</v>
      </c>
    </row>
    <row r="543" spans="1:17" s="99" customFormat="1" ht="375" x14ac:dyDescent="0.35">
      <c r="A543" s="40" t="s">
        <v>1758</v>
      </c>
      <c r="B543" s="122" t="s">
        <v>1759</v>
      </c>
      <c r="C543" s="123" t="s">
        <v>1760</v>
      </c>
      <c r="D543" s="123" t="s">
        <v>170</v>
      </c>
      <c r="E543" s="123" t="s">
        <v>1761</v>
      </c>
      <c r="F543" s="123" t="s">
        <v>1762</v>
      </c>
      <c r="G543" s="123" t="s">
        <v>1709</v>
      </c>
      <c r="H543" s="123" t="s">
        <v>160</v>
      </c>
      <c r="I543" s="123">
        <v>84</v>
      </c>
      <c r="J543" s="123">
        <v>215</v>
      </c>
      <c r="K543" s="124"/>
      <c r="L543" s="124">
        <f>16+1</f>
        <v>17</v>
      </c>
      <c r="M543" s="528">
        <f t="shared" si="32"/>
        <v>7.9069767441860464E-2</v>
      </c>
      <c r="N543" s="123" t="s">
        <v>173</v>
      </c>
      <c r="O543" s="122" t="s">
        <v>1763</v>
      </c>
      <c r="P543" s="135" t="s">
        <v>1764</v>
      </c>
      <c r="Q543" s="127" t="s">
        <v>1765</v>
      </c>
    </row>
    <row r="544" spans="1:17" s="99" customFormat="1" ht="375" x14ac:dyDescent="0.35">
      <c r="A544" s="40" t="s">
        <v>1766</v>
      </c>
      <c r="B544" s="122" t="s">
        <v>1767</v>
      </c>
      <c r="C544" s="123" t="s">
        <v>1768</v>
      </c>
      <c r="D544" s="123" t="s">
        <v>170</v>
      </c>
      <c r="E544" s="123" t="s">
        <v>1769</v>
      </c>
      <c r="F544" s="123" t="s">
        <v>1770</v>
      </c>
      <c r="G544" s="123" t="s">
        <v>1709</v>
      </c>
      <c r="H544" s="123" t="s">
        <v>160</v>
      </c>
      <c r="I544" s="123">
        <v>82</v>
      </c>
      <c r="J544" s="123">
        <v>40</v>
      </c>
      <c r="K544" s="124"/>
      <c r="L544" s="124">
        <v>6</v>
      </c>
      <c r="M544" s="528">
        <f t="shared" si="32"/>
        <v>0.15</v>
      </c>
      <c r="N544" s="123" t="s">
        <v>173</v>
      </c>
      <c r="O544" s="122" t="s">
        <v>1763</v>
      </c>
      <c r="P544" s="135" t="s">
        <v>1764</v>
      </c>
      <c r="Q544" s="127" t="s">
        <v>1765</v>
      </c>
    </row>
    <row r="545" spans="1:17" s="99" customFormat="1" ht="84" x14ac:dyDescent="0.35">
      <c r="A545" s="40" t="s">
        <v>1771</v>
      </c>
      <c r="B545" s="122" t="s">
        <v>1772</v>
      </c>
      <c r="C545" s="123" t="s">
        <v>1773</v>
      </c>
      <c r="D545" s="123" t="s">
        <v>170</v>
      </c>
      <c r="E545" s="123" t="s">
        <v>1774</v>
      </c>
      <c r="F545" s="123" t="s">
        <v>1775</v>
      </c>
      <c r="G545" s="123" t="s">
        <v>1709</v>
      </c>
      <c r="H545" s="123" t="s">
        <v>160</v>
      </c>
      <c r="I545" s="123">
        <v>420</v>
      </c>
      <c r="J545" s="123">
        <v>120</v>
      </c>
      <c r="K545" s="124"/>
      <c r="L545" s="124">
        <v>54</v>
      </c>
      <c r="M545" s="528">
        <f t="shared" si="32"/>
        <v>0.45</v>
      </c>
      <c r="N545" s="123" t="s">
        <v>173</v>
      </c>
      <c r="O545" s="122" t="s">
        <v>1776</v>
      </c>
      <c r="P545" s="135"/>
      <c r="Q545" s="127" t="s">
        <v>1712</v>
      </c>
    </row>
    <row r="546" spans="1:17" s="99" customFormat="1" ht="318.75" x14ac:dyDescent="0.35">
      <c r="A546" s="40" t="s">
        <v>988</v>
      </c>
      <c r="B546" s="122" t="s">
        <v>1777</v>
      </c>
      <c r="C546" s="122" t="s">
        <v>1778</v>
      </c>
      <c r="D546" s="122" t="s">
        <v>170</v>
      </c>
      <c r="E546" s="122" t="s">
        <v>1779</v>
      </c>
      <c r="F546" s="122" t="s">
        <v>1780</v>
      </c>
      <c r="G546" s="122" t="s">
        <v>1709</v>
      </c>
      <c r="H546" s="122" t="s">
        <v>160</v>
      </c>
      <c r="I546" s="122">
        <v>95</v>
      </c>
      <c r="J546" s="122">
        <v>7500</v>
      </c>
      <c r="K546" s="527"/>
      <c r="L546" s="527">
        <v>2082</v>
      </c>
      <c r="M546" s="528">
        <f t="shared" si="32"/>
        <v>0.27760000000000001</v>
      </c>
      <c r="N546" s="122" t="s">
        <v>173</v>
      </c>
      <c r="O546" s="122" t="s">
        <v>1781</v>
      </c>
      <c r="P546" s="529" t="s">
        <v>1782</v>
      </c>
      <c r="Q546" s="530" t="s">
        <v>1757</v>
      </c>
    </row>
    <row r="547" spans="1:17" s="99" customFormat="1" ht="337.5" x14ac:dyDescent="0.35">
      <c r="A547" s="40" t="s">
        <v>1783</v>
      </c>
      <c r="B547" s="122" t="s">
        <v>1784</v>
      </c>
      <c r="C547" s="123" t="s">
        <v>1785</v>
      </c>
      <c r="D547" s="123" t="s">
        <v>170</v>
      </c>
      <c r="E547" s="123" t="s">
        <v>1786</v>
      </c>
      <c r="F547" s="123" t="s">
        <v>1787</v>
      </c>
      <c r="G547" s="123" t="s">
        <v>1709</v>
      </c>
      <c r="H547" s="123" t="s">
        <v>160</v>
      </c>
      <c r="I547" s="123">
        <v>107</v>
      </c>
      <c r="J547" s="123">
        <v>50</v>
      </c>
      <c r="K547" s="124"/>
      <c r="L547" s="124">
        <v>0</v>
      </c>
      <c r="M547" s="528">
        <f t="shared" si="32"/>
        <v>0</v>
      </c>
      <c r="N547" s="123" t="s">
        <v>173</v>
      </c>
      <c r="O547" s="122" t="s">
        <v>1788</v>
      </c>
      <c r="P547" s="135" t="s">
        <v>1789</v>
      </c>
      <c r="Q547" s="127" t="s">
        <v>1757</v>
      </c>
    </row>
    <row r="548" spans="1:17" s="99" customFormat="1" ht="338.25" thickBot="1" x14ac:dyDescent="0.4">
      <c r="A548" s="531" t="s">
        <v>1790</v>
      </c>
      <c r="B548" s="532" t="s">
        <v>1791</v>
      </c>
      <c r="C548" s="129" t="s">
        <v>1792</v>
      </c>
      <c r="D548" s="129" t="s">
        <v>170</v>
      </c>
      <c r="E548" s="129" t="s">
        <v>1793</v>
      </c>
      <c r="F548" s="129" t="s">
        <v>1794</v>
      </c>
      <c r="G548" s="129" t="s">
        <v>1709</v>
      </c>
      <c r="H548" s="129" t="s">
        <v>160</v>
      </c>
      <c r="I548" s="129">
        <v>100</v>
      </c>
      <c r="J548" s="129">
        <v>20</v>
      </c>
      <c r="K548" s="533"/>
      <c r="L548" s="533">
        <v>1</v>
      </c>
      <c r="M548" s="534">
        <f t="shared" si="32"/>
        <v>0.05</v>
      </c>
      <c r="N548" s="129" t="s">
        <v>173</v>
      </c>
      <c r="O548" s="532" t="s">
        <v>1795</v>
      </c>
      <c r="P548" s="535" t="s">
        <v>1796</v>
      </c>
      <c r="Q548" s="536" t="s">
        <v>1797</v>
      </c>
    </row>
  </sheetData>
  <protectedRanges>
    <protectedRange sqref="K278:P278" name="Rango1_2_1"/>
    <protectedRange sqref="K296:P296" name="Rango1_2_1_1"/>
    <protectedRange sqref="B333:D333" name="Rango1_1_1"/>
    <protectedRange sqref="B335:D335 D336" name="Rango1_7_1"/>
    <protectedRange sqref="B336" name="Rango1_11_1"/>
    <protectedRange sqref="B337 D337" name="Rango1_17_1"/>
    <protectedRange sqref="B338 D338" name="Rango1_21_1"/>
    <protectedRange sqref="K362:P362" name="Rango1_2_1_2"/>
    <protectedRange sqref="K387:L387" name="Rango1_2"/>
    <protectedRange sqref="M387:P387" name="Rango1_2_1_3"/>
    <protectedRange sqref="P393:P396" name="Rango1_2_1_1_1"/>
    <protectedRange sqref="K413:L413" name="Rango1_2_2"/>
    <protectedRange sqref="M413:P413" name="Rango1_2_1_3_1"/>
    <protectedRange sqref="P419:P427" name="Rango1_2_1_1_1_2"/>
    <protectedRange sqref="I419" name="Rango1_2_1_2_1_1"/>
    <protectedRange sqref="K432:P432" name="Rango1_2_1_4"/>
    <protectedRange sqref="K446:P446" name="Rango1_2_1_5"/>
    <protectedRange sqref="K462:P462" name="Rango1_2_1_6"/>
  </protectedRanges>
  <mergeCells count="292">
    <mergeCell ref="K530:L530"/>
    <mergeCell ref="A527:D527"/>
    <mergeCell ref="E527:L527"/>
    <mergeCell ref="M527:O527"/>
    <mergeCell ref="P527:Q527"/>
    <mergeCell ref="A528:D528"/>
    <mergeCell ref="E528:L528"/>
    <mergeCell ref="M528:O528"/>
    <mergeCell ref="P528:Q528"/>
    <mergeCell ref="A515:D515"/>
    <mergeCell ref="E515:L515"/>
    <mergeCell ref="M515:O515"/>
    <mergeCell ref="P515:Q515"/>
    <mergeCell ref="K517:L517"/>
    <mergeCell ref="K492:L492"/>
    <mergeCell ref="A514:D514"/>
    <mergeCell ref="E514:L514"/>
    <mergeCell ref="M514:O514"/>
    <mergeCell ref="P514:Q514"/>
    <mergeCell ref="A489:D489"/>
    <mergeCell ref="E489:L489"/>
    <mergeCell ref="M489:O489"/>
    <mergeCell ref="P489:Q489"/>
    <mergeCell ref="A490:D490"/>
    <mergeCell ref="E490:L490"/>
    <mergeCell ref="M490:O490"/>
    <mergeCell ref="P490:Q490"/>
    <mergeCell ref="A472:D472"/>
    <mergeCell ref="E472:L472"/>
    <mergeCell ref="M472:O472"/>
    <mergeCell ref="P472:Q472"/>
    <mergeCell ref="K474:L474"/>
    <mergeCell ref="K462:L462"/>
    <mergeCell ref="A471:D471"/>
    <mergeCell ref="E471:L471"/>
    <mergeCell ref="M471:O471"/>
    <mergeCell ref="P471:Q471"/>
    <mergeCell ref="A459:D459"/>
    <mergeCell ref="E459:L459"/>
    <mergeCell ref="M459:O459"/>
    <mergeCell ref="P459:Q459"/>
    <mergeCell ref="A460:D460"/>
    <mergeCell ref="E460:L460"/>
    <mergeCell ref="M460:O460"/>
    <mergeCell ref="P460:Q460"/>
    <mergeCell ref="A444:D444"/>
    <mergeCell ref="E444:L444"/>
    <mergeCell ref="M444:O444"/>
    <mergeCell ref="P444:Q444"/>
    <mergeCell ref="K446:L446"/>
    <mergeCell ref="K432:L432"/>
    <mergeCell ref="A443:D443"/>
    <mergeCell ref="E443:L443"/>
    <mergeCell ref="M443:O443"/>
    <mergeCell ref="P443:Q443"/>
    <mergeCell ref="A429:D429"/>
    <mergeCell ref="E429:L429"/>
    <mergeCell ref="M429:O429"/>
    <mergeCell ref="P429:Q429"/>
    <mergeCell ref="A430:D430"/>
    <mergeCell ref="E430:L430"/>
    <mergeCell ref="M430:O430"/>
    <mergeCell ref="P430:Q430"/>
    <mergeCell ref="A411:D411"/>
    <mergeCell ref="E411:L411"/>
    <mergeCell ref="M411:O411"/>
    <mergeCell ref="P411:Q411"/>
    <mergeCell ref="K413:L413"/>
    <mergeCell ref="K401:L401"/>
    <mergeCell ref="A410:D410"/>
    <mergeCell ref="E410:L410"/>
    <mergeCell ref="M410:O410"/>
    <mergeCell ref="P410:Q410"/>
    <mergeCell ref="A398:D398"/>
    <mergeCell ref="E398:L398"/>
    <mergeCell ref="M398:O398"/>
    <mergeCell ref="P398:Q398"/>
    <mergeCell ref="A399:D399"/>
    <mergeCell ref="E399:L399"/>
    <mergeCell ref="M399:O399"/>
    <mergeCell ref="P399:Q399"/>
    <mergeCell ref="A385:D385"/>
    <mergeCell ref="E385:L385"/>
    <mergeCell ref="M385:O385"/>
    <mergeCell ref="P385:Q385"/>
    <mergeCell ref="K387:L387"/>
    <mergeCell ref="K374:L374"/>
    <mergeCell ref="A384:D384"/>
    <mergeCell ref="E384:L384"/>
    <mergeCell ref="M384:O384"/>
    <mergeCell ref="P384:Q384"/>
    <mergeCell ref="A371:D371"/>
    <mergeCell ref="E371:L371"/>
    <mergeCell ref="M371:O371"/>
    <mergeCell ref="P371:Q371"/>
    <mergeCell ref="A372:D372"/>
    <mergeCell ref="E372:L372"/>
    <mergeCell ref="M372:O372"/>
    <mergeCell ref="P372:Q372"/>
    <mergeCell ref="A360:D360"/>
    <mergeCell ref="E360:L360"/>
    <mergeCell ref="M360:O360"/>
    <mergeCell ref="P360:Q360"/>
    <mergeCell ref="K362:L362"/>
    <mergeCell ref="K347:L347"/>
    <mergeCell ref="A359:D359"/>
    <mergeCell ref="E359:L359"/>
    <mergeCell ref="M359:O359"/>
    <mergeCell ref="P359:Q359"/>
    <mergeCell ref="A344:D344"/>
    <mergeCell ref="E344:L344"/>
    <mergeCell ref="M344:O344"/>
    <mergeCell ref="P344:Q344"/>
    <mergeCell ref="A345:D345"/>
    <mergeCell ref="E345:L345"/>
    <mergeCell ref="M345:O345"/>
    <mergeCell ref="P345:Q345"/>
    <mergeCell ref="A327:D327"/>
    <mergeCell ref="E327:L327"/>
    <mergeCell ref="M327:O327"/>
    <mergeCell ref="P327:Q327"/>
    <mergeCell ref="K329:L329"/>
    <mergeCell ref="K315:L315"/>
    <mergeCell ref="A326:D326"/>
    <mergeCell ref="E326:L326"/>
    <mergeCell ref="M326:O326"/>
    <mergeCell ref="P326:Q326"/>
    <mergeCell ref="A312:D312"/>
    <mergeCell ref="E312:L312"/>
    <mergeCell ref="M312:O312"/>
    <mergeCell ref="P312:Q312"/>
    <mergeCell ref="A313:D313"/>
    <mergeCell ref="E313:L313"/>
    <mergeCell ref="M313:O313"/>
    <mergeCell ref="P313:Q313"/>
    <mergeCell ref="A294:D294"/>
    <mergeCell ref="E294:L294"/>
    <mergeCell ref="M294:O294"/>
    <mergeCell ref="P294:Q294"/>
    <mergeCell ref="K296:L296"/>
    <mergeCell ref="K278:L278"/>
    <mergeCell ref="A293:D293"/>
    <mergeCell ref="E293:L293"/>
    <mergeCell ref="M293:O293"/>
    <mergeCell ref="P293:Q293"/>
    <mergeCell ref="A275:D275"/>
    <mergeCell ref="E275:L275"/>
    <mergeCell ref="M275:O275"/>
    <mergeCell ref="P275:Q275"/>
    <mergeCell ref="A276:D276"/>
    <mergeCell ref="E276:L276"/>
    <mergeCell ref="M276:O276"/>
    <mergeCell ref="P276:Q276"/>
    <mergeCell ref="A259:D259"/>
    <mergeCell ref="E259:L259"/>
    <mergeCell ref="M259:O259"/>
    <mergeCell ref="P259:Q259"/>
    <mergeCell ref="K261:L261"/>
    <mergeCell ref="K240:L240"/>
    <mergeCell ref="A258:D258"/>
    <mergeCell ref="E258:L258"/>
    <mergeCell ref="M258:O258"/>
    <mergeCell ref="P258:Q258"/>
    <mergeCell ref="A237:D237"/>
    <mergeCell ref="E237:L237"/>
    <mergeCell ref="M237:O237"/>
    <mergeCell ref="P237:Q237"/>
    <mergeCell ref="A238:D238"/>
    <mergeCell ref="E238:L238"/>
    <mergeCell ref="M238:O238"/>
    <mergeCell ref="P238:Q238"/>
    <mergeCell ref="A214:D214"/>
    <mergeCell ref="E214:L214"/>
    <mergeCell ref="M214:O214"/>
    <mergeCell ref="P214:Q214"/>
    <mergeCell ref="K216:L216"/>
    <mergeCell ref="A213:D213"/>
    <mergeCell ref="E213:L213"/>
    <mergeCell ref="M213:O213"/>
    <mergeCell ref="P213:Q213"/>
    <mergeCell ref="A198:D198"/>
    <mergeCell ref="E198:L198"/>
    <mergeCell ref="M198:O198"/>
    <mergeCell ref="P198:Q198"/>
    <mergeCell ref="K200:L200"/>
    <mergeCell ref="K185:L185"/>
    <mergeCell ref="A197:D197"/>
    <mergeCell ref="E197:L197"/>
    <mergeCell ref="M197:O197"/>
    <mergeCell ref="P197:Q197"/>
    <mergeCell ref="A182:D182"/>
    <mergeCell ref="E182:L182"/>
    <mergeCell ref="M182:O182"/>
    <mergeCell ref="P182:Q182"/>
    <mergeCell ref="A183:D183"/>
    <mergeCell ref="E183:L183"/>
    <mergeCell ref="M183:O183"/>
    <mergeCell ref="P183:Q183"/>
    <mergeCell ref="A169:D169"/>
    <mergeCell ref="E169:L169"/>
    <mergeCell ref="M169:O169"/>
    <mergeCell ref="P169:Q169"/>
    <mergeCell ref="K171:L171"/>
    <mergeCell ref="A152:D152"/>
    <mergeCell ref="E152:L152"/>
    <mergeCell ref="M152:O152"/>
    <mergeCell ref="P152:Q152"/>
    <mergeCell ref="A168:D168"/>
    <mergeCell ref="E168:L168"/>
    <mergeCell ref="M168:O168"/>
    <mergeCell ref="P168:Q168"/>
    <mergeCell ref="A153:D153"/>
    <mergeCell ref="E153:L153"/>
    <mergeCell ref="M153:O153"/>
    <mergeCell ref="P153:Q153"/>
    <mergeCell ref="K155:L155"/>
    <mergeCell ref="K131:L131"/>
    <mergeCell ref="A128:D128"/>
    <mergeCell ref="E128:L128"/>
    <mergeCell ref="M128:O128"/>
    <mergeCell ref="P128:Q128"/>
    <mergeCell ref="A129:D129"/>
    <mergeCell ref="E129:L129"/>
    <mergeCell ref="M129:O129"/>
    <mergeCell ref="P129:Q129"/>
    <mergeCell ref="A115:D115"/>
    <mergeCell ref="E115:L115"/>
    <mergeCell ref="M115:O115"/>
    <mergeCell ref="P115:Q115"/>
    <mergeCell ref="K117:L117"/>
    <mergeCell ref="K104:L104"/>
    <mergeCell ref="A114:D114"/>
    <mergeCell ref="E114:L114"/>
    <mergeCell ref="M114:O114"/>
    <mergeCell ref="P114:Q114"/>
    <mergeCell ref="M101:O101"/>
    <mergeCell ref="P101:Q101"/>
    <mergeCell ref="A102:D102"/>
    <mergeCell ref="E102:L102"/>
    <mergeCell ref="M102:O102"/>
    <mergeCell ref="P102:Q102"/>
    <mergeCell ref="K82:L82"/>
    <mergeCell ref="A101:D101"/>
    <mergeCell ref="E101:L101"/>
    <mergeCell ref="A79:D79"/>
    <mergeCell ref="E79:L79"/>
    <mergeCell ref="M79:O79"/>
    <mergeCell ref="P79:Q79"/>
    <mergeCell ref="A80:D80"/>
    <mergeCell ref="E80:L80"/>
    <mergeCell ref="M80:O80"/>
    <mergeCell ref="P80:Q80"/>
    <mergeCell ref="A67:D67"/>
    <mergeCell ref="E67:L67"/>
    <mergeCell ref="M67:O67"/>
    <mergeCell ref="P67:Q67"/>
    <mergeCell ref="K69:L69"/>
    <mergeCell ref="A47:D47"/>
    <mergeCell ref="E47:L47"/>
    <mergeCell ref="M47:O47"/>
    <mergeCell ref="P47:Q47"/>
    <mergeCell ref="A66:D66"/>
    <mergeCell ref="E66:L66"/>
    <mergeCell ref="M66:O66"/>
    <mergeCell ref="P66:Q66"/>
    <mergeCell ref="A48:D48"/>
    <mergeCell ref="E48:L48"/>
    <mergeCell ref="M48:O48"/>
    <mergeCell ref="P48:Q48"/>
    <mergeCell ref="K50:L50"/>
    <mergeCell ref="K24:L24"/>
    <mergeCell ref="A21:D21"/>
    <mergeCell ref="E21:L21"/>
    <mergeCell ref="M21:O21"/>
    <mergeCell ref="P21:Q21"/>
    <mergeCell ref="A22:D22"/>
    <mergeCell ref="E22:L22"/>
    <mergeCell ref="M22:O22"/>
    <mergeCell ref="P22:Q22"/>
    <mergeCell ref="B1:B2"/>
    <mergeCell ref="A3:Q3"/>
    <mergeCell ref="A4:Q4"/>
    <mergeCell ref="A5:Q5"/>
    <mergeCell ref="K10:L10"/>
    <mergeCell ref="A7:D7"/>
    <mergeCell ref="E7:L7"/>
    <mergeCell ref="M7:O7"/>
    <mergeCell ref="P7:Q7"/>
    <mergeCell ref="A8:D8"/>
    <mergeCell ref="E8:L8"/>
    <mergeCell ref="M8:O8"/>
    <mergeCell ref="P8:Q8"/>
  </mergeCells>
  <phoneticPr fontId="11" type="noConversion"/>
  <conditionalFormatting sqref="M14:M18">
    <cfRule type="cellIs" dxfId="239" priority="273" operator="lessThan">
      <formula>0.3</formula>
    </cfRule>
    <cfRule type="cellIs" dxfId="238" priority="274" operator="between">
      <formula>0.3</formula>
      <formula>0.599</formula>
    </cfRule>
    <cfRule type="cellIs" dxfId="237" priority="275" operator="between">
      <formula>0.6</formula>
      <formula>1.199</formula>
    </cfRule>
    <cfRule type="cellIs" dxfId="236" priority="276" operator="greaterThanOrEqual">
      <formula>1.2</formula>
    </cfRule>
  </conditionalFormatting>
  <conditionalFormatting sqref="M19">
    <cfRule type="cellIs" dxfId="235" priority="269" operator="lessThan">
      <formula>0.3</formula>
    </cfRule>
    <cfRule type="cellIs" dxfId="234" priority="270" operator="between">
      <formula>0.3</formula>
      <formula>0.599</formula>
    </cfRule>
    <cfRule type="cellIs" dxfId="233" priority="271" operator="between">
      <formula>0.6</formula>
      <formula>1.199</formula>
    </cfRule>
    <cfRule type="cellIs" dxfId="232" priority="272" operator="greaterThanOrEqual">
      <formula>1.2</formula>
    </cfRule>
  </conditionalFormatting>
  <conditionalFormatting sqref="M28:M45">
    <cfRule type="cellIs" dxfId="231" priority="265" operator="lessThan">
      <formula>0.3</formula>
    </cfRule>
    <cfRule type="cellIs" dxfId="230" priority="266" operator="between">
      <formula>0.3</formula>
      <formula>0.599</formula>
    </cfRule>
    <cfRule type="cellIs" dxfId="229" priority="267" operator="between">
      <formula>0.6</formula>
      <formula>1.199</formula>
    </cfRule>
    <cfRule type="cellIs" dxfId="228" priority="268" operator="greaterThanOrEqual">
      <formula>1.2</formula>
    </cfRule>
  </conditionalFormatting>
  <conditionalFormatting sqref="M90:M93">
    <cfRule type="cellIs" dxfId="227" priority="237" operator="lessThan">
      <formula>0.3</formula>
    </cfRule>
    <cfRule type="cellIs" dxfId="226" priority="238" operator="between">
      <formula>0.3</formula>
      <formula>0.599</formula>
    </cfRule>
    <cfRule type="cellIs" dxfId="225" priority="239" operator="between">
      <formula>0.6</formula>
      <formula>1.199</formula>
    </cfRule>
    <cfRule type="cellIs" dxfId="224" priority="240" operator="greaterThanOrEqual">
      <formula>1.2</formula>
    </cfRule>
  </conditionalFormatting>
  <conditionalFormatting sqref="M54:M64">
    <cfRule type="cellIs" dxfId="223" priority="261" operator="lessThan">
      <formula>0.3</formula>
    </cfRule>
    <cfRule type="cellIs" dxfId="222" priority="262" operator="between">
      <formula>0.3</formula>
      <formula>0.599</formula>
    </cfRule>
    <cfRule type="cellIs" dxfId="221" priority="263" operator="between">
      <formula>0.6</formula>
      <formula>1.199</formula>
    </cfRule>
    <cfRule type="cellIs" dxfId="220" priority="264" operator="greaterThanOrEqual">
      <formula>1.2</formula>
    </cfRule>
  </conditionalFormatting>
  <conditionalFormatting sqref="M73:M77">
    <cfRule type="cellIs" dxfId="219" priority="257" operator="lessThan">
      <formula>0.3</formula>
    </cfRule>
    <cfRule type="cellIs" dxfId="218" priority="258" operator="between">
      <formula>0.3</formula>
      <formula>0.599</formula>
    </cfRule>
    <cfRule type="cellIs" dxfId="217" priority="259" operator="between">
      <formula>0.6</formula>
      <formula>1.199</formula>
    </cfRule>
    <cfRule type="cellIs" dxfId="216" priority="260" operator="greaterThanOrEqual">
      <formula>1.2</formula>
    </cfRule>
  </conditionalFormatting>
  <conditionalFormatting sqref="M87:M89 M98:M99 M94">
    <cfRule type="cellIs" dxfId="215" priority="253" operator="lessThan">
      <formula>0.3</formula>
    </cfRule>
    <cfRule type="cellIs" dxfId="214" priority="254" operator="between">
      <formula>0.3</formula>
      <formula>0.599</formula>
    </cfRule>
    <cfRule type="cellIs" dxfId="213" priority="255" operator="between">
      <formula>0.6</formula>
      <formula>1.199</formula>
    </cfRule>
    <cfRule type="cellIs" dxfId="212" priority="256" operator="greaterThanOrEqual">
      <formula>1.2</formula>
    </cfRule>
  </conditionalFormatting>
  <conditionalFormatting sqref="M95">
    <cfRule type="cellIs" dxfId="211" priority="249" operator="lessThan">
      <formula>0.3</formula>
    </cfRule>
    <cfRule type="cellIs" dxfId="210" priority="250" operator="between">
      <formula>0.3</formula>
      <formula>0.599</formula>
    </cfRule>
    <cfRule type="cellIs" dxfId="209" priority="251" operator="between">
      <formula>0.6</formula>
      <formula>1.199</formula>
    </cfRule>
    <cfRule type="cellIs" dxfId="208" priority="252" operator="greaterThanOrEqual">
      <formula>1.2</formula>
    </cfRule>
  </conditionalFormatting>
  <conditionalFormatting sqref="M96:M97">
    <cfRule type="cellIs" dxfId="207" priority="245" operator="lessThan">
      <formula>0.3</formula>
    </cfRule>
    <cfRule type="cellIs" dxfId="206" priority="246" operator="between">
      <formula>0.3</formula>
      <formula>0.599</formula>
    </cfRule>
    <cfRule type="cellIs" dxfId="205" priority="247" operator="between">
      <formula>0.6</formula>
      <formula>1.199</formula>
    </cfRule>
    <cfRule type="cellIs" dxfId="204" priority="248" operator="greaterThanOrEqual">
      <formula>1.2</formula>
    </cfRule>
  </conditionalFormatting>
  <conditionalFormatting sqref="M86">
    <cfRule type="cellIs" dxfId="203" priority="241" operator="lessThan">
      <formula>0.3</formula>
    </cfRule>
    <cfRule type="cellIs" dxfId="202" priority="242" operator="between">
      <formula>0.3</formula>
      <formula>0.599</formula>
    </cfRule>
    <cfRule type="cellIs" dxfId="201" priority="243" operator="between">
      <formula>0.6</formula>
      <formula>1.199</formula>
    </cfRule>
    <cfRule type="cellIs" dxfId="200" priority="244" operator="greaterThanOrEqual">
      <formula>1.2</formula>
    </cfRule>
  </conditionalFormatting>
  <conditionalFormatting sqref="M108:M112">
    <cfRule type="cellIs" dxfId="199" priority="233" operator="lessThan">
      <formula>0.3</formula>
    </cfRule>
    <cfRule type="cellIs" dxfId="198" priority="234" operator="between">
      <formula>0.3</formula>
      <formula>0.599</formula>
    </cfRule>
    <cfRule type="cellIs" dxfId="197" priority="235" operator="between">
      <formula>0.6</formula>
      <formula>1.199</formula>
    </cfRule>
    <cfRule type="cellIs" dxfId="196" priority="236" operator="greaterThanOrEqual">
      <formula>1.2</formula>
    </cfRule>
  </conditionalFormatting>
  <conditionalFormatting sqref="M121:M126">
    <cfRule type="cellIs" dxfId="195" priority="229" operator="lessThan">
      <formula>0.3</formula>
    </cfRule>
    <cfRule type="cellIs" dxfId="194" priority="230" operator="between">
      <formula>0.3</formula>
      <formula>0.599</formula>
    </cfRule>
    <cfRule type="cellIs" dxfId="193" priority="231" operator="between">
      <formula>0.6</formula>
      <formula>1.199</formula>
    </cfRule>
    <cfRule type="cellIs" dxfId="192" priority="232" operator="greaterThanOrEqual">
      <formula>1.2</formula>
    </cfRule>
  </conditionalFormatting>
  <conditionalFormatting sqref="M135">
    <cfRule type="cellIs" dxfId="191" priority="217" operator="lessThan">
      <formula>0.3</formula>
    </cfRule>
    <cfRule type="cellIs" dxfId="190" priority="218" operator="between">
      <formula>0.3</formula>
      <formula>0.599</formula>
    </cfRule>
    <cfRule type="cellIs" dxfId="189" priority="219" operator="between">
      <formula>0.6</formula>
      <formula>1.199</formula>
    </cfRule>
    <cfRule type="cellIs" dxfId="188" priority="220" operator="greaterThanOrEqual">
      <formula>1.2</formula>
    </cfRule>
  </conditionalFormatting>
  <conditionalFormatting sqref="M136:M150">
    <cfRule type="cellIs" dxfId="187" priority="221" operator="lessThan">
      <formula>0.3</formula>
    </cfRule>
    <cfRule type="cellIs" dxfId="186" priority="222" operator="between">
      <formula>0.3</formula>
      <formula>0.599</formula>
    </cfRule>
    <cfRule type="cellIs" dxfId="185" priority="223" operator="between">
      <formula>0.6</formula>
      <formula>1.199</formula>
    </cfRule>
    <cfRule type="cellIs" dxfId="184" priority="224" operator="greaterThanOrEqual">
      <formula>1.2</formula>
    </cfRule>
  </conditionalFormatting>
  <conditionalFormatting sqref="M393:M396">
    <cfRule type="cellIs" dxfId="183" priority="113" operator="lessThan">
      <formula>0.3</formula>
    </cfRule>
    <cfRule type="cellIs" dxfId="182" priority="114" operator="between">
      <formula>0.3</formula>
      <formula>0.599</formula>
    </cfRule>
    <cfRule type="cellIs" dxfId="181" priority="115" operator="between">
      <formula>0.6</formula>
      <formula>1.199</formula>
    </cfRule>
    <cfRule type="cellIs" dxfId="180" priority="116" operator="greaterThanOrEqual">
      <formula>1.2</formula>
    </cfRule>
  </conditionalFormatting>
  <conditionalFormatting sqref="M159:M166">
    <cfRule type="cellIs" dxfId="179" priority="209" operator="lessThan">
      <formula>0.3</formula>
    </cfRule>
    <cfRule type="cellIs" dxfId="178" priority="210" operator="between">
      <formula>0.3</formula>
      <formula>0.599</formula>
    </cfRule>
    <cfRule type="cellIs" dxfId="177" priority="211" operator="between">
      <formula>0.6</formula>
      <formula>1.199</formula>
    </cfRule>
    <cfRule type="cellIs" dxfId="176" priority="212" operator="greaterThanOrEqual">
      <formula>1.2</formula>
    </cfRule>
  </conditionalFormatting>
  <conditionalFormatting sqref="M175:M180">
    <cfRule type="cellIs" dxfId="175" priority="205" operator="lessThan">
      <formula>0.3</formula>
    </cfRule>
    <cfRule type="cellIs" dxfId="174" priority="206" operator="between">
      <formula>0.3</formula>
      <formula>0.599</formula>
    </cfRule>
    <cfRule type="cellIs" dxfId="173" priority="207" operator="between">
      <formula>0.6</formula>
      <formula>1.199</formula>
    </cfRule>
    <cfRule type="cellIs" dxfId="172" priority="208" operator="greaterThanOrEqual">
      <formula>1.2</formula>
    </cfRule>
  </conditionalFormatting>
  <conditionalFormatting sqref="M189:M195">
    <cfRule type="cellIs" dxfId="171" priority="201" operator="lessThan">
      <formula>0.3</formula>
    </cfRule>
    <cfRule type="cellIs" dxfId="170" priority="202" operator="between">
      <formula>0.3</formula>
      <formula>0.599</formula>
    </cfRule>
    <cfRule type="cellIs" dxfId="169" priority="203" operator="between">
      <formula>0.6</formula>
      <formula>1.199</formula>
    </cfRule>
    <cfRule type="cellIs" dxfId="168" priority="204" operator="greaterThanOrEqual">
      <formula>1.2</formula>
    </cfRule>
  </conditionalFormatting>
  <conditionalFormatting sqref="M204:M210">
    <cfRule type="cellIs" dxfId="167" priority="197" operator="lessThan">
      <formula>0.3</formula>
    </cfRule>
    <cfRule type="cellIs" dxfId="166" priority="198" operator="between">
      <formula>0.3</formula>
      <formula>0.599</formula>
    </cfRule>
    <cfRule type="cellIs" dxfId="165" priority="199" operator="between">
      <formula>0.6</formula>
      <formula>1.199</formula>
    </cfRule>
    <cfRule type="cellIs" dxfId="164" priority="200" operator="greaterThanOrEqual">
      <formula>1.2</formula>
    </cfRule>
  </conditionalFormatting>
  <conditionalFormatting sqref="M220:M224">
    <cfRule type="cellIs" dxfId="159" priority="189" operator="lessThan">
      <formula>0.3</formula>
    </cfRule>
    <cfRule type="cellIs" dxfId="158" priority="190" operator="between">
      <formula>0.3</formula>
      <formula>0.599</formula>
    </cfRule>
    <cfRule type="cellIs" dxfId="157" priority="191" operator="between">
      <formula>0.6</formula>
      <formula>1.199</formula>
    </cfRule>
    <cfRule type="cellIs" dxfId="156" priority="192" operator="greaterThanOrEqual">
      <formula>1.2</formula>
    </cfRule>
  </conditionalFormatting>
  <conditionalFormatting sqref="M225:M233">
    <cfRule type="cellIs" dxfId="155" priority="185" operator="lessThan">
      <formula>0.3</formula>
    </cfRule>
    <cfRule type="cellIs" dxfId="154" priority="186" operator="between">
      <formula>0.3</formula>
      <formula>0.599</formula>
    </cfRule>
    <cfRule type="cellIs" dxfId="153" priority="187" operator="between">
      <formula>0.6</formula>
      <formula>1.199</formula>
    </cfRule>
    <cfRule type="cellIs" dxfId="152" priority="188" operator="greaterThanOrEqual">
      <formula>1.2</formula>
    </cfRule>
  </conditionalFormatting>
  <conditionalFormatting sqref="M235">
    <cfRule type="cellIs" dxfId="151" priority="181" operator="lessThan">
      <formula>0.3</formula>
    </cfRule>
    <cfRule type="cellIs" dxfId="150" priority="182" operator="between">
      <formula>0.3</formula>
      <formula>0.599</formula>
    </cfRule>
    <cfRule type="cellIs" dxfId="149" priority="183" operator="between">
      <formula>0.6</formula>
      <formula>1.199</formula>
    </cfRule>
    <cfRule type="cellIs" dxfId="148" priority="184" operator="greaterThanOrEqual">
      <formula>1.2</formula>
    </cfRule>
  </conditionalFormatting>
  <conditionalFormatting sqref="M234">
    <cfRule type="cellIs" dxfId="147" priority="177" operator="lessThan">
      <formula>0.3</formula>
    </cfRule>
    <cfRule type="cellIs" dxfId="146" priority="178" operator="between">
      <formula>0.3</formula>
      <formula>0.599</formula>
    </cfRule>
    <cfRule type="cellIs" dxfId="145" priority="179" operator="between">
      <formula>0.6</formula>
      <formula>1.199</formula>
    </cfRule>
    <cfRule type="cellIs" dxfId="144" priority="180" operator="greaterThanOrEqual">
      <formula>1.2</formula>
    </cfRule>
  </conditionalFormatting>
  <conditionalFormatting sqref="M244:M256">
    <cfRule type="cellIs" dxfId="143" priority="173" operator="lessThan">
      <formula>0.3</formula>
    </cfRule>
    <cfRule type="cellIs" dxfId="142" priority="174" operator="between">
      <formula>0.3</formula>
      <formula>0.599</formula>
    </cfRule>
    <cfRule type="cellIs" dxfId="141" priority="175" operator="between">
      <formula>0.6</formula>
      <formula>1.199</formula>
    </cfRule>
    <cfRule type="cellIs" dxfId="140" priority="176" operator="greaterThanOrEqual">
      <formula>1.2</formula>
    </cfRule>
  </conditionalFormatting>
  <conditionalFormatting sqref="M265:M273">
    <cfRule type="cellIs" dxfId="139" priority="169" operator="lessThan">
      <formula>0.3</formula>
    </cfRule>
    <cfRule type="cellIs" dxfId="138" priority="170" operator="between">
      <formula>0.3</formula>
      <formula>0.599</formula>
    </cfRule>
    <cfRule type="cellIs" dxfId="137" priority="171" operator="between">
      <formula>0.6</formula>
      <formula>1.199</formula>
    </cfRule>
    <cfRule type="cellIs" dxfId="136" priority="172" operator="greaterThanOrEqual">
      <formula>1.2</formula>
    </cfRule>
  </conditionalFormatting>
  <conditionalFormatting sqref="M282:M291">
    <cfRule type="cellIs" dxfId="135" priority="161" operator="lessThan">
      <formula>0.3</formula>
    </cfRule>
    <cfRule type="cellIs" dxfId="134" priority="162" operator="between">
      <formula>0.3</formula>
      <formula>0.599</formula>
    </cfRule>
    <cfRule type="cellIs" dxfId="133" priority="163" operator="between">
      <formula>0.6</formula>
      <formula>1.199</formula>
    </cfRule>
    <cfRule type="cellIs" dxfId="132" priority="164" operator="greaterThanOrEqual">
      <formula>1.2</formula>
    </cfRule>
  </conditionalFormatting>
  <conditionalFormatting sqref="M300:M310">
    <cfRule type="cellIs" dxfId="131" priority="153" operator="lessThan">
      <formula>0.3</formula>
    </cfRule>
    <cfRule type="cellIs" dxfId="130" priority="154" operator="between">
      <formula>0.3</formula>
      <formula>0.599</formula>
    </cfRule>
    <cfRule type="cellIs" dxfId="129" priority="155" operator="between">
      <formula>0.6</formula>
      <formula>1.199</formula>
    </cfRule>
    <cfRule type="cellIs" dxfId="128" priority="156" operator="greaterThanOrEqual">
      <formula>1.2</formula>
    </cfRule>
  </conditionalFormatting>
  <conditionalFormatting sqref="M319:M324">
    <cfRule type="cellIs" dxfId="127" priority="149" operator="lessThan">
      <formula>0.3</formula>
    </cfRule>
    <cfRule type="cellIs" dxfId="126" priority="150" operator="between">
      <formula>0.3</formula>
      <formula>0.599</formula>
    </cfRule>
    <cfRule type="cellIs" dxfId="125" priority="151" operator="between">
      <formula>0.6</formula>
      <formula>1.199</formula>
    </cfRule>
    <cfRule type="cellIs" dxfId="124" priority="152" operator="greaterThanOrEqual">
      <formula>1.2</formula>
    </cfRule>
  </conditionalFormatting>
  <conditionalFormatting sqref="M333:M342">
    <cfRule type="cellIs" dxfId="123" priority="145" operator="lessThan">
      <formula>0.3</formula>
    </cfRule>
    <cfRule type="cellIs" dxfId="122" priority="146" operator="between">
      <formula>0.3</formula>
      <formula>0.599</formula>
    </cfRule>
    <cfRule type="cellIs" dxfId="121" priority="147" operator="between">
      <formula>0.6</formula>
      <formula>1.199</formula>
    </cfRule>
    <cfRule type="cellIs" dxfId="120" priority="148" operator="greaterThanOrEqual">
      <formula>1.2</formula>
    </cfRule>
  </conditionalFormatting>
  <conditionalFormatting sqref="M351:M357">
    <cfRule type="cellIs" dxfId="119" priority="141" operator="lessThan">
      <formula>0.3</formula>
    </cfRule>
    <cfRule type="cellIs" dxfId="118" priority="142" operator="between">
      <formula>0.3</formula>
      <formula>0.599</formula>
    </cfRule>
    <cfRule type="cellIs" dxfId="117" priority="143" operator="between">
      <formula>0.6</formula>
      <formula>1.199</formula>
    </cfRule>
    <cfRule type="cellIs" dxfId="116" priority="144" operator="greaterThanOrEqual">
      <formula>1.2</formula>
    </cfRule>
  </conditionalFormatting>
  <conditionalFormatting sqref="M366:M367">
    <cfRule type="cellIs" dxfId="115" priority="137" operator="lessThan">
      <formula>0.299</formula>
    </cfRule>
    <cfRule type="cellIs" dxfId="114" priority="138" operator="between">
      <formula>0.3</formula>
      <formula>0.599</formula>
    </cfRule>
    <cfRule type="cellIs" dxfId="113" priority="139" operator="between">
      <formula>0.6</formula>
      <formula>1.199</formula>
    </cfRule>
    <cfRule type="cellIs" dxfId="112" priority="140" operator="greaterThanOrEqual">
      <formula>1.2</formula>
    </cfRule>
  </conditionalFormatting>
  <conditionalFormatting sqref="M368">
    <cfRule type="cellIs" dxfId="111" priority="133" operator="lessThan">
      <formula>0.299</formula>
    </cfRule>
    <cfRule type="cellIs" dxfId="110" priority="134" operator="between">
      <formula>0.3</formula>
      <formula>0.599</formula>
    </cfRule>
    <cfRule type="cellIs" dxfId="109" priority="135" operator="between">
      <formula>0.6</formula>
      <formula>1.199</formula>
    </cfRule>
    <cfRule type="cellIs" dxfId="108" priority="136" operator="greaterThanOrEqual">
      <formula>1.2</formula>
    </cfRule>
  </conditionalFormatting>
  <conditionalFormatting sqref="M369">
    <cfRule type="cellIs" dxfId="107" priority="129" operator="lessThan">
      <formula>0.299</formula>
    </cfRule>
    <cfRule type="cellIs" dxfId="106" priority="130" operator="between">
      <formula>0.3</formula>
      <formula>0.599</formula>
    </cfRule>
    <cfRule type="cellIs" dxfId="105" priority="131" operator="between">
      <formula>0.6</formula>
      <formula>1.199</formula>
    </cfRule>
    <cfRule type="cellIs" dxfId="104" priority="132" operator="greaterThanOrEqual">
      <formula>1.2</formula>
    </cfRule>
  </conditionalFormatting>
  <conditionalFormatting sqref="M378:M382">
    <cfRule type="cellIs" dxfId="103" priority="125" operator="lessThan">
      <formula>0.3</formula>
    </cfRule>
    <cfRule type="cellIs" dxfId="102" priority="126" operator="between">
      <formula>0.3</formula>
      <formula>0.599</formula>
    </cfRule>
    <cfRule type="cellIs" dxfId="101" priority="127" operator="between">
      <formula>0.6</formula>
      <formula>1.199</formula>
    </cfRule>
    <cfRule type="cellIs" dxfId="100" priority="128" operator="greaterThanOrEqual">
      <formula>1.2</formula>
    </cfRule>
  </conditionalFormatting>
  <conditionalFormatting sqref="M391:M392">
    <cfRule type="cellIs" dxfId="99" priority="121" operator="lessThan">
      <formula>0.3</formula>
    </cfRule>
    <cfRule type="cellIs" dxfId="98" priority="122" operator="between">
      <formula>0.3</formula>
      <formula>0.599</formula>
    </cfRule>
    <cfRule type="cellIs" dxfId="97" priority="123" operator="between">
      <formula>0.6</formula>
      <formula>1.199</formula>
    </cfRule>
    <cfRule type="cellIs" dxfId="96" priority="124" operator="greaterThanOrEqual">
      <formula>1.2</formula>
    </cfRule>
  </conditionalFormatting>
  <conditionalFormatting sqref="M393:M396">
    <cfRule type="cellIs" dxfId="95" priority="117" operator="lessThan">
      <formula>0.3</formula>
    </cfRule>
    <cfRule type="cellIs" dxfId="94" priority="118" operator="between">
      <formula>0.3</formula>
      <formula>0.599</formula>
    </cfRule>
    <cfRule type="cellIs" dxfId="93" priority="119" operator="between">
      <formula>0.6</formula>
      <formula>1.199</formula>
    </cfRule>
    <cfRule type="cellIs" dxfId="92" priority="120" operator="greaterThanOrEqual">
      <formula>1.2</formula>
    </cfRule>
  </conditionalFormatting>
  <conditionalFormatting sqref="M405:M408">
    <cfRule type="cellIs" dxfId="91" priority="97" operator="lessThan">
      <formula>0.3</formula>
    </cfRule>
    <cfRule type="cellIs" dxfId="90" priority="98" operator="between">
      <formula>0.3</formula>
      <formula>0.599</formula>
    </cfRule>
    <cfRule type="cellIs" dxfId="89" priority="99" operator="between">
      <formula>0.6</formula>
      <formula>1.199</formula>
    </cfRule>
    <cfRule type="cellIs" dxfId="88" priority="100" operator="greaterThanOrEqual">
      <formula>1.2</formula>
    </cfRule>
  </conditionalFormatting>
  <conditionalFormatting sqref="M405:M408">
    <cfRule type="cellIs" dxfId="87" priority="101" operator="lessThan">
      <formula>0.3</formula>
    </cfRule>
    <cfRule type="cellIs" dxfId="86" priority="102" operator="between">
      <formula>0.3</formula>
      <formula>0.599</formula>
    </cfRule>
    <cfRule type="cellIs" dxfId="85" priority="103" operator="between">
      <formula>0.6</formula>
      <formula>1.199</formula>
    </cfRule>
    <cfRule type="cellIs" dxfId="84" priority="104" operator="greaterThanOrEqual">
      <formula>1.2</formula>
    </cfRule>
  </conditionalFormatting>
  <conditionalFormatting sqref="M466:M469">
    <cfRule type="cellIs" dxfId="79" priority="21" operator="lessThan">
      <formula>0.3</formula>
    </cfRule>
    <cfRule type="cellIs" dxfId="78" priority="22" operator="between">
      <formula>0.3</formula>
      <formula>0.599</formula>
    </cfRule>
    <cfRule type="cellIs" dxfId="77" priority="23" operator="between">
      <formula>0.6</formula>
      <formula>1.199</formula>
    </cfRule>
    <cfRule type="cellIs" dxfId="76" priority="24" operator="greaterThanOrEqual">
      <formula>1.2</formula>
    </cfRule>
  </conditionalFormatting>
  <conditionalFormatting sqref="M466:M469">
    <cfRule type="cellIs" dxfId="75" priority="17" operator="lessThan">
      <formula>0.3</formula>
    </cfRule>
    <cfRule type="cellIs" dxfId="74" priority="18" operator="between">
      <formula>0.3</formula>
      <formula>0.599</formula>
    </cfRule>
    <cfRule type="cellIs" dxfId="73" priority="19" operator="between">
      <formula>0.6</formula>
      <formula>1.199</formula>
    </cfRule>
    <cfRule type="cellIs" dxfId="72" priority="20" operator="greaterThanOrEqual">
      <formula>1.2</formula>
    </cfRule>
  </conditionalFormatting>
  <conditionalFormatting sqref="M417:M427">
    <cfRule type="cellIs" dxfId="71" priority="65" operator="lessThan">
      <formula>0.3</formula>
    </cfRule>
    <cfRule type="cellIs" dxfId="70" priority="66" operator="between">
      <formula>0.3</formula>
      <formula>0.599</formula>
    </cfRule>
    <cfRule type="cellIs" dxfId="69" priority="67" operator="between">
      <formula>0.6</formula>
      <formula>1.199</formula>
    </cfRule>
    <cfRule type="cellIs" dxfId="68" priority="68" operator="greaterThanOrEqual">
      <formula>1.2</formula>
    </cfRule>
  </conditionalFormatting>
  <conditionalFormatting sqref="M417:M427">
    <cfRule type="cellIs" dxfId="67" priority="69" operator="lessThan">
      <formula>0.3</formula>
    </cfRule>
    <cfRule type="cellIs" dxfId="66" priority="70" operator="between">
      <formula>0.3</formula>
      <formula>0.599</formula>
    </cfRule>
    <cfRule type="cellIs" dxfId="65" priority="71" operator="between">
      <formula>0.6</formula>
      <formula>1.199</formula>
    </cfRule>
    <cfRule type="cellIs" dxfId="64" priority="72" operator="greaterThanOrEqual">
      <formula>1.2</formula>
    </cfRule>
  </conditionalFormatting>
  <conditionalFormatting sqref="M436:M441">
    <cfRule type="cellIs" dxfId="55" priority="49" operator="lessThan">
      <formula>0.3</formula>
    </cfRule>
    <cfRule type="cellIs" dxfId="54" priority="50" operator="between">
      <formula>0.3</formula>
      <formula>0.599</formula>
    </cfRule>
    <cfRule type="cellIs" dxfId="53" priority="51" operator="between">
      <formula>0.6</formula>
      <formula>1.199</formula>
    </cfRule>
    <cfRule type="cellIs" dxfId="52" priority="52" operator="greaterThanOrEqual">
      <formula>1.2</formula>
    </cfRule>
  </conditionalFormatting>
  <conditionalFormatting sqref="M436:M441">
    <cfRule type="cellIs" dxfId="51" priority="53" operator="lessThan">
      <formula>0.3</formula>
    </cfRule>
    <cfRule type="cellIs" dxfId="50" priority="54" operator="between">
      <formula>0.3</formula>
      <formula>0.599</formula>
    </cfRule>
    <cfRule type="cellIs" dxfId="49" priority="55" operator="between">
      <formula>0.6</formula>
      <formula>1.199</formula>
    </cfRule>
    <cfRule type="cellIs" dxfId="48" priority="56" operator="greaterThanOrEqual">
      <formula>1.2</formula>
    </cfRule>
  </conditionalFormatting>
  <conditionalFormatting sqref="M450">
    <cfRule type="cellIs" dxfId="43" priority="37" operator="lessThan">
      <formula>0.3</formula>
    </cfRule>
    <cfRule type="cellIs" dxfId="42" priority="38" operator="between">
      <formula>0.3</formula>
      <formula>0.599</formula>
    </cfRule>
    <cfRule type="cellIs" dxfId="41" priority="39" operator="between">
      <formula>0.6</formula>
      <formula>1.199</formula>
    </cfRule>
    <cfRule type="cellIs" dxfId="40" priority="40" operator="greaterThanOrEqual">
      <formula>1.2</formula>
    </cfRule>
  </conditionalFormatting>
  <conditionalFormatting sqref="M450">
    <cfRule type="cellIs" dxfId="39" priority="41" operator="lessThan">
      <formula>0.3</formula>
    </cfRule>
    <cfRule type="cellIs" dxfId="38" priority="42" operator="between">
      <formula>0.3</formula>
      <formula>0.599</formula>
    </cfRule>
    <cfRule type="cellIs" dxfId="37" priority="43" operator="between">
      <formula>0.6</formula>
      <formula>1.199</formula>
    </cfRule>
    <cfRule type="cellIs" dxfId="36" priority="44" operator="greaterThanOrEqual">
      <formula>1.2</formula>
    </cfRule>
  </conditionalFormatting>
  <conditionalFormatting sqref="M451:M457">
    <cfRule type="cellIs" dxfId="35" priority="29" operator="lessThan">
      <formula>0.3</formula>
    </cfRule>
    <cfRule type="cellIs" dxfId="34" priority="30" operator="between">
      <formula>0.3</formula>
      <formula>0.599</formula>
    </cfRule>
    <cfRule type="cellIs" dxfId="33" priority="31" operator="between">
      <formula>0.6</formula>
      <formula>1.199</formula>
    </cfRule>
    <cfRule type="cellIs" dxfId="32" priority="32" operator="greaterThanOrEqual">
      <formula>1.2</formula>
    </cfRule>
  </conditionalFormatting>
  <conditionalFormatting sqref="M451:M457">
    <cfRule type="cellIs" dxfId="31" priority="33" operator="lessThan">
      <formula>0.3</formula>
    </cfRule>
    <cfRule type="cellIs" dxfId="30" priority="34" operator="between">
      <formula>0.3</formula>
      <formula>0.599</formula>
    </cfRule>
    <cfRule type="cellIs" dxfId="29" priority="35" operator="between">
      <formula>0.6</formula>
      <formula>1.199</formula>
    </cfRule>
    <cfRule type="cellIs" dxfId="28" priority="36" operator="greaterThanOrEqual">
      <formula>1.2</formula>
    </cfRule>
  </conditionalFormatting>
  <conditionalFormatting sqref="M478:M487">
    <cfRule type="cellIs" dxfId="15" priority="13" operator="lessThan">
      <formula>0.3</formula>
    </cfRule>
    <cfRule type="cellIs" dxfId="14" priority="14" operator="between">
      <formula>0.3</formula>
      <formula>0.599</formula>
    </cfRule>
    <cfRule type="cellIs" dxfId="13" priority="15" operator="between">
      <formula>0.6</formula>
      <formula>1.199</formula>
    </cfRule>
    <cfRule type="cellIs" dxfId="12" priority="16" operator="greaterThanOrEqual">
      <formula>1.2</formula>
    </cfRule>
  </conditionalFormatting>
  <conditionalFormatting sqref="M496:M512">
    <cfRule type="cellIs" dxfId="11" priority="9" operator="lessThan">
      <formula>0.3</formula>
    </cfRule>
    <cfRule type="cellIs" dxfId="10" priority="10" operator="between">
      <formula>0.3</formula>
      <formula>0.599</formula>
    </cfRule>
    <cfRule type="cellIs" dxfId="9" priority="11" operator="between">
      <formula>0.6</formula>
      <formula>1.199</formula>
    </cfRule>
    <cfRule type="cellIs" dxfId="8" priority="12" operator="greaterThanOrEqual">
      <formula>1.2</formula>
    </cfRule>
  </conditionalFormatting>
  <conditionalFormatting sqref="M521:M525">
    <cfRule type="cellIs" dxfId="7" priority="5" operator="lessThan">
      <formula>0.3</formula>
    </cfRule>
    <cfRule type="cellIs" dxfId="6" priority="6" operator="between">
      <formula>0.3</formula>
      <formula>0.599</formula>
    </cfRule>
    <cfRule type="cellIs" dxfId="5" priority="7" operator="between">
      <formula>0.6</formula>
      <formula>1.199</formula>
    </cfRule>
    <cfRule type="cellIs" dxfId="4" priority="8" operator="greaterThanOrEqual">
      <formula>1.2</formula>
    </cfRule>
  </conditionalFormatting>
  <conditionalFormatting sqref="M534:M548">
    <cfRule type="cellIs" dxfId="3" priority="1" operator="lessThan">
      <formula>0.3</formula>
    </cfRule>
    <cfRule type="cellIs" dxfId="2" priority="2" operator="between">
      <formula>0.3</formula>
      <formula>0.599</formula>
    </cfRule>
    <cfRule type="cellIs" dxfId="1" priority="3" operator="between">
      <formula>0.6</formula>
      <formula>1.199</formula>
    </cfRule>
    <cfRule type="cellIs" dxfId="0" priority="4" operator="greaterThanOrEqual">
      <formula>1.2</formula>
    </cfRule>
  </conditionalFormatting>
  <hyperlinks>
    <hyperlink ref="O54" r:id="rId1"/>
    <hyperlink ref="O55" r:id="rId2"/>
    <hyperlink ref="O56" r:id="rId3"/>
    <hyperlink ref="O57" r:id="rId4"/>
    <hyperlink ref="O58" r:id="rId5"/>
    <hyperlink ref="O59" r:id="rId6"/>
    <hyperlink ref="O60" r:id="rId7"/>
    <hyperlink ref="O61" r:id="rId8"/>
    <hyperlink ref="O62" r:id="rId9"/>
    <hyperlink ref="O63" r:id="rId10"/>
    <hyperlink ref="O64" r:id="rId11"/>
    <hyperlink ref="O112" r:id="rId12"/>
    <hyperlink ref="O417:O427" r:id="rId13" display="http://www.juarez.gob.mx/transparencia/centralizado/77/fraccionV"/>
  </hyperlinks>
  <pageMargins left="0.75" right="0.75" top="1" bottom="1" header="0.5" footer="0.5"/>
  <pageSetup paperSize="5" scale="10" orientation="landscape" horizontalDpi="4294967292" verticalDpi="4294967292" r:id="rId14"/>
  <rowBreaks count="4" manualBreakCount="4">
    <brk id="45" max="17" man="1"/>
    <brk id="466" max="17" man="1"/>
    <brk id="513" max="17" man="1"/>
    <brk id="548" max="17" man="1"/>
  </rowBreaks>
  <ignoredErrors>
    <ignoredError sqref="M15:M18" evalError="1"/>
  </ignoredErrors>
  <drawing r:id="rId15"/>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'C:\Users\pe.aronquillo\Desktop\Año 2019\Formato 7\Formatos Validados 4to trimestre\[DGPESPOA07 deporte final.xlsx]Hoja3'!#REF!</xm:f>
          </x14:formula1>
          <xm:sqref>E47:L47</xm:sqref>
        </x14:dataValidation>
        <x14:dataValidation type="list" allowBlank="1" showInputMessage="1" showErrorMessage="1">
          <x14:formula1>
            <xm:f>'E:\Rogelio\POA bR\Dirección General de Desarrollo Urbano\POA-bR F-07\[POA-bR F-07 2020 Dirección General de Desarrollo Urbano 2 de 4.xlsx]Hoja3'!#REF!</xm:f>
          </x14:formula1>
          <xm:sqref>E275:L275</xm:sqref>
        </x14:dataValidation>
        <x14:dataValidation type="list" allowBlank="1" showInputMessage="1" showErrorMessage="1">
          <x14:formula1>
            <xm:f>'E:\Rogelio\POA bR\Secretaría del Ayuntamiento\POA-bR F-07\[POA-bR F-07 2020 Secretaría del Ayuntamiento 2 de 4.xlsx]Hoja3'!#REF!</xm:f>
          </x14:formula1>
          <xm:sqref>E293:L293</xm:sqref>
        </x14:dataValidation>
        <x14:dataValidation type="list" allowBlank="1" showInputMessage="1" showErrorMessage="1">
          <x14:formula1>
            <xm:f>'E:\Rosalba\POA bR2020\Seguimiento a Indicadores POA bR 2DO TRIMESTRE 2020\[FORMATO DGPESPOA07 2020  Tesoreria Municipal.xlsx]Hoja3'!#REF!</xm:f>
          </x14:formula1>
          <xm:sqref>E359:L359</xm:sqref>
        </x14:dataValidation>
        <x14:dataValidation type="list" allowBlank="1" showInputMessage="1" showErrorMessage="1">
          <x14:formula1>
            <xm:f>'F:\dependencias jesus seguimiento POA bR 2020\[POA-bR F-07 Asentamientos.xlsx]Hoja3'!#REF!</xm:f>
          </x14:formula1>
          <xm:sqref>E429:L429</xm:sqref>
        </x14:dataValidation>
        <x14:dataValidation type="list" allowBlank="1" showInputMessage="1" showErrorMessage="1">
          <x14:formula1>
            <xm:f>'F:\dependencias jesus seguimiento POA bR 2020\[POA-bR F-07 DES ECON 2do Trim.xlsx]Hoja3'!#REF!</xm:f>
          </x14:formula1>
          <xm:sqref>E443:L443</xm:sqref>
        </x14:dataValidation>
        <x14:dataValidation type="list" allowBlank="1" showInputMessage="1" showErrorMessage="1">
          <x14:formula1>
            <xm:f>'F:\dependencias jesus seguimiento POA bR 2020\[POA-bR F-07 PROTEC CIVIL 2do trimestre 2020 (1).xlsx]Hoja3'!#REF!</xm:f>
          </x14:formula1>
          <xm:sqref>E459:L459</xm:sqref>
        </x14:dataValidation>
      </x14:dataValidations>
    </ex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Hoja3</vt:lpstr>
      <vt:lpstr>SEGUNDO TRIMESTRE 2020 </vt:lpstr>
      <vt:lpstr>'SEGUNDO TRIMESTRE 2020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dgpe.analista</dc:creator>
  <cp:lastModifiedBy>Rogelio Alvarado Esparza </cp:lastModifiedBy>
  <cp:lastPrinted>2020-04-15T16:47:25Z</cp:lastPrinted>
  <dcterms:created xsi:type="dcterms:W3CDTF">2019-04-08T20:49:12Z</dcterms:created>
  <dcterms:modified xsi:type="dcterms:W3CDTF">2020-07-30T16:01:26Z</dcterms:modified>
</cp:coreProperties>
</file>